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novotny\Documents\PLAN I IZVRŠENJE PRORAČUNA ZA 2020-2021 PO MJESECIMA\IZVRŠENJE PLANA 2023\01.01.-30.06.2023\"/>
    </mc:Choice>
  </mc:AlternateContent>
  <xr:revisionPtr revIDLastSave="0" documentId="13_ncr:1_{F522FDC8-20A7-4442-ACA5-9E9BFFE5C2AF}" xr6:coauthVersionLast="36" xr6:coauthVersionMax="36" xr10:uidLastSave="{00000000-0000-0000-0000-000000000000}"/>
  <bookViews>
    <workbookView xWindow="0" yWindow="0" windowWidth="28800" windowHeight="12225" xr2:uid="{E7E831B1-CFE3-43D8-82F1-3CA9E647F7CF}"/>
  </bookViews>
  <sheets>
    <sheet name="Redovni " sheetId="1" r:id="rId1"/>
    <sheet name="Programi" sheetId="3" r:id="rId2"/>
    <sheet name="Fond solidarnosti" sheetId="6" r:id="rId3"/>
    <sheet name="programi rashodi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F43" i="6"/>
  <c r="E224" i="1" l="1"/>
  <c r="H96" i="1"/>
  <c r="E172" i="3"/>
  <c r="E177" i="3"/>
  <c r="E170" i="3"/>
  <c r="E169" i="3"/>
  <c r="E168" i="3"/>
  <c r="E164" i="3"/>
  <c r="E163" i="3"/>
  <c r="F236" i="1" l="1"/>
  <c r="H24" i="1" l="1"/>
  <c r="F23" i="1"/>
  <c r="D221" i="1" l="1"/>
  <c r="E221" i="1"/>
  <c r="F221" i="1"/>
  <c r="F219" i="1"/>
  <c r="D219" i="1"/>
  <c r="H34" i="1" l="1"/>
  <c r="H38" i="1"/>
  <c r="H43" i="1"/>
  <c r="G43" i="6" l="1"/>
  <c r="G41" i="6"/>
  <c r="D36" i="6"/>
  <c r="E36" i="6"/>
  <c r="F36" i="6"/>
  <c r="G36" i="6"/>
  <c r="G33" i="6"/>
  <c r="G28" i="6"/>
  <c r="G24" i="6"/>
  <c r="F80" i="3"/>
  <c r="F79" i="3"/>
  <c r="F77" i="3"/>
  <c r="F73" i="3"/>
  <c r="F68" i="3"/>
  <c r="F61" i="3"/>
  <c r="F56" i="3"/>
  <c r="F53" i="3"/>
  <c r="F82" i="3"/>
  <c r="E82" i="3"/>
  <c r="D82" i="3"/>
  <c r="E41" i="1" l="1"/>
  <c r="G41" i="1"/>
  <c r="G40" i="1"/>
  <c r="H15" i="1" l="1"/>
  <c r="I13" i="1"/>
  <c r="H13" i="1"/>
  <c r="G43" i="3" l="1"/>
  <c r="E42" i="3"/>
  <c r="F42" i="3"/>
  <c r="D42" i="3"/>
  <c r="D173" i="3" l="1"/>
  <c r="E184" i="3"/>
  <c r="E182" i="3"/>
  <c r="E179" i="3"/>
  <c r="E178" i="3"/>
  <c r="E173" i="3"/>
  <c r="E166" i="3"/>
  <c r="E162" i="3"/>
  <c r="E41" i="6"/>
  <c r="F41" i="6"/>
  <c r="F35" i="6"/>
  <c r="F33" i="6"/>
  <c r="F32" i="6" s="1"/>
  <c r="F28" i="6"/>
  <c r="F24" i="6"/>
  <c r="F23" i="6"/>
  <c r="E80" i="3"/>
  <c r="E79" i="3"/>
  <c r="E77" i="3"/>
  <c r="E76" i="3"/>
  <c r="E73" i="3"/>
  <c r="E72" i="3"/>
  <c r="F126" i="1"/>
  <c r="G126" i="1"/>
  <c r="F135" i="1"/>
  <c r="G135" i="1"/>
  <c r="E186" i="3" l="1"/>
  <c r="E161" i="3"/>
  <c r="E181" i="3"/>
  <c r="F40" i="6"/>
  <c r="I206" i="1"/>
  <c r="I205" i="1"/>
  <c r="I204" i="1"/>
  <c r="I203" i="1"/>
  <c r="I202" i="1"/>
  <c r="H202" i="1"/>
  <c r="E201" i="1"/>
  <c r="H204" i="1"/>
  <c r="H203" i="1"/>
  <c r="G201" i="1"/>
  <c r="D201" i="1"/>
  <c r="D200" i="1"/>
  <c r="D135" i="1" l="1"/>
  <c r="G70" i="3"/>
  <c r="E234" i="1" l="1"/>
  <c r="I38" i="6" l="1"/>
  <c r="H38" i="6"/>
  <c r="G55" i="3" l="1"/>
  <c r="G54" i="3"/>
  <c r="D53" i="3"/>
  <c r="D56" i="3"/>
  <c r="G63" i="3"/>
  <c r="E61" i="3"/>
  <c r="D61" i="3"/>
  <c r="E53" i="3"/>
  <c r="G53" i="3" l="1"/>
  <c r="G115" i="3" l="1"/>
  <c r="G113" i="3"/>
  <c r="G110" i="3"/>
  <c r="G107" i="3"/>
  <c r="G106" i="3"/>
  <c r="G105" i="3"/>
  <c r="G104" i="3"/>
  <c r="G103" i="3"/>
  <c r="G101" i="3"/>
  <c r="G100" i="3"/>
  <c r="G99" i="3"/>
  <c r="G98" i="3"/>
  <c r="G97" i="3"/>
  <c r="I25" i="1"/>
  <c r="H25" i="1"/>
  <c r="H21" i="1"/>
  <c r="H20" i="1"/>
  <c r="I20" i="1"/>
  <c r="I21" i="1"/>
  <c r="I24" i="1"/>
  <c r="I15" i="1"/>
  <c r="I16" i="1" l="1"/>
  <c r="G12" i="3"/>
  <c r="G57" i="3"/>
  <c r="I162" i="1"/>
  <c r="I164" i="1"/>
  <c r="I161" i="1"/>
  <c r="I160" i="1"/>
  <c r="H161" i="1"/>
  <c r="H149" i="1" l="1"/>
  <c r="I149" i="1"/>
  <c r="E148" i="1"/>
  <c r="E147" i="1" s="1"/>
  <c r="F148" i="1"/>
  <c r="F147" i="1" s="1"/>
  <c r="G148" i="1"/>
  <c r="G147" i="1" s="1"/>
  <c r="D148" i="1"/>
  <c r="D147" i="1" s="1"/>
  <c r="I148" i="1" l="1"/>
  <c r="H147" i="1"/>
  <c r="H148" i="1"/>
  <c r="I147" i="1"/>
  <c r="I125" i="1" l="1"/>
  <c r="H125" i="1"/>
  <c r="E119" i="1"/>
  <c r="G119" i="1"/>
  <c r="D119" i="1"/>
  <c r="D159" i="1" l="1"/>
  <c r="H122" i="1"/>
  <c r="H121" i="1"/>
  <c r="H120" i="1"/>
  <c r="H119" i="1"/>
  <c r="H118" i="1"/>
  <c r="H117" i="1"/>
  <c r="H116" i="1"/>
  <c r="H115" i="1"/>
  <c r="H110" i="1"/>
  <c r="H108" i="1"/>
  <c r="H107" i="1"/>
  <c r="H106" i="1"/>
  <c r="G12" i="6"/>
  <c r="H13" i="6"/>
  <c r="D23" i="1"/>
  <c r="D22" i="1" s="1"/>
  <c r="F184" i="3"/>
  <c r="G184" i="3" s="1"/>
  <c r="D184" i="3"/>
  <c r="F182" i="3"/>
  <c r="D182" i="3"/>
  <c r="D181" i="3" s="1"/>
  <c r="F179" i="3"/>
  <c r="F178" i="3" s="1"/>
  <c r="D179" i="3"/>
  <c r="D178" i="3" s="1"/>
  <c r="F173" i="3"/>
  <c r="F166" i="3"/>
  <c r="D166" i="3"/>
  <c r="F162" i="3"/>
  <c r="D162" i="3"/>
  <c r="E150" i="3"/>
  <c r="F150" i="3"/>
  <c r="D150" i="3"/>
  <c r="E146" i="3"/>
  <c r="F146" i="3"/>
  <c r="D146" i="3"/>
  <c r="E143" i="3"/>
  <c r="E142" i="3" s="1"/>
  <c r="F143" i="3"/>
  <c r="F142" i="3" s="1"/>
  <c r="D143" i="3"/>
  <c r="D142" i="3" s="1"/>
  <c r="E136" i="3"/>
  <c r="F136" i="3"/>
  <c r="D136" i="3"/>
  <c r="E130" i="3"/>
  <c r="F130" i="3"/>
  <c r="D130" i="3"/>
  <c r="E125" i="3"/>
  <c r="F125" i="3"/>
  <c r="G125" i="3" s="1"/>
  <c r="D125" i="3"/>
  <c r="F114" i="3"/>
  <c r="D114" i="3"/>
  <c r="D111" i="3" s="1"/>
  <c r="E112" i="3"/>
  <c r="F112" i="3"/>
  <c r="D112" i="3"/>
  <c r="E109" i="3"/>
  <c r="E108" i="3" s="1"/>
  <c r="F109" i="3"/>
  <c r="D109" i="3"/>
  <c r="D108" i="3" s="1"/>
  <c r="E102" i="3"/>
  <c r="F102" i="3"/>
  <c r="D102" i="3"/>
  <c r="E96" i="3"/>
  <c r="E90" i="3" s="1"/>
  <c r="F96" i="3"/>
  <c r="D96" i="3"/>
  <c r="E91" i="3"/>
  <c r="F91" i="3"/>
  <c r="D91" i="3"/>
  <c r="D80" i="3"/>
  <c r="F76" i="3"/>
  <c r="D77" i="3"/>
  <c r="D76" i="3" s="1"/>
  <c r="F72" i="3"/>
  <c r="D73" i="3"/>
  <c r="D72" i="3" s="1"/>
  <c r="D68" i="3"/>
  <c r="G62" i="3"/>
  <c r="E56" i="3"/>
  <c r="I42" i="6"/>
  <c r="H42" i="6"/>
  <c r="G40" i="6"/>
  <c r="E40" i="6"/>
  <c r="D41" i="6"/>
  <c r="D40" i="6" s="1"/>
  <c r="I39" i="6"/>
  <c r="H39" i="6"/>
  <c r="I37" i="6"/>
  <c r="H37" i="6"/>
  <c r="G35" i="6"/>
  <c r="E35" i="6"/>
  <c r="D35" i="6"/>
  <c r="I34" i="6"/>
  <c r="H34" i="6"/>
  <c r="G32" i="6"/>
  <c r="E33" i="6"/>
  <c r="E32" i="6" s="1"/>
  <c r="D33" i="6"/>
  <c r="D32" i="6" s="1"/>
  <c r="I31" i="6"/>
  <c r="H31" i="6"/>
  <c r="I30" i="6"/>
  <c r="H30" i="6"/>
  <c r="I29" i="6"/>
  <c r="H29" i="6"/>
  <c r="E28" i="6"/>
  <c r="D28" i="6"/>
  <c r="I27" i="6"/>
  <c r="H27" i="6"/>
  <c r="I26" i="6"/>
  <c r="H26" i="6"/>
  <c r="I25" i="6"/>
  <c r="H25" i="6"/>
  <c r="E24" i="6"/>
  <c r="D24" i="6"/>
  <c r="I13" i="6"/>
  <c r="F12" i="6"/>
  <c r="F14" i="6" s="1"/>
  <c r="E12" i="6"/>
  <c r="E14" i="6" s="1"/>
  <c r="D12" i="6"/>
  <c r="D14" i="6" s="1"/>
  <c r="H206" i="1"/>
  <c r="H205" i="1"/>
  <c r="I190" i="1"/>
  <c r="I189" i="1"/>
  <c r="I187" i="1"/>
  <c r="I186" i="1"/>
  <c r="I185" i="1"/>
  <c r="I184" i="1"/>
  <c r="I183" i="1"/>
  <c r="I182" i="1"/>
  <c r="I181" i="1"/>
  <c r="I180" i="1"/>
  <c r="I178" i="1"/>
  <c r="I177" i="1"/>
  <c r="I176" i="1"/>
  <c r="I175" i="1"/>
  <c r="I174" i="1"/>
  <c r="I172" i="1"/>
  <c r="I171" i="1"/>
  <c r="I170" i="1"/>
  <c r="I169" i="1"/>
  <c r="I166" i="1"/>
  <c r="H174" i="1"/>
  <c r="H172" i="1"/>
  <c r="H171" i="1"/>
  <c r="H170" i="1"/>
  <c r="H169" i="1"/>
  <c r="H166" i="1"/>
  <c r="H164" i="1"/>
  <c r="H162" i="1"/>
  <c r="H160" i="1"/>
  <c r="H196" i="1"/>
  <c r="I196" i="1"/>
  <c r="H197" i="1"/>
  <c r="I197" i="1"/>
  <c r="H198" i="1"/>
  <c r="I198" i="1"/>
  <c r="H199" i="1"/>
  <c r="I199" i="1"/>
  <c r="E195" i="1"/>
  <c r="E194" i="1" s="1"/>
  <c r="F195" i="1"/>
  <c r="G195" i="1"/>
  <c r="G194" i="1" s="1"/>
  <c r="D195" i="1"/>
  <c r="G188" i="1"/>
  <c r="D188" i="1"/>
  <c r="E179" i="1"/>
  <c r="G179" i="1"/>
  <c r="D179" i="1"/>
  <c r="E173" i="1"/>
  <c r="F173" i="1"/>
  <c r="G173" i="1"/>
  <c r="D173" i="1"/>
  <c r="I119" i="1"/>
  <c r="D114" i="1"/>
  <c r="E168" i="1"/>
  <c r="F168" i="1"/>
  <c r="G168" i="1"/>
  <c r="D168" i="1"/>
  <c r="E165" i="1"/>
  <c r="F165" i="1"/>
  <c r="G165" i="1"/>
  <c r="D165" i="1"/>
  <c r="E163" i="1"/>
  <c r="F163" i="1"/>
  <c r="G163" i="1"/>
  <c r="D163" i="1"/>
  <c r="E159" i="1"/>
  <c r="F159" i="1"/>
  <c r="G159" i="1"/>
  <c r="H143" i="1"/>
  <c r="I143" i="1"/>
  <c r="H144" i="1"/>
  <c r="I144" i="1"/>
  <c r="H145" i="1"/>
  <c r="I145" i="1"/>
  <c r="H146" i="1"/>
  <c r="I146" i="1"/>
  <c r="E142" i="1"/>
  <c r="G142" i="1"/>
  <c r="D142" i="1"/>
  <c r="E135" i="1"/>
  <c r="I121" i="1"/>
  <c r="I122" i="1"/>
  <c r="H127" i="1"/>
  <c r="I127" i="1"/>
  <c r="E126" i="1"/>
  <c r="D126" i="1"/>
  <c r="E114" i="1"/>
  <c r="F114" i="1"/>
  <c r="G114" i="1"/>
  <c r="I114" i="1" s="1"/>
  <c r="E111" i="1"/>
  <c r="F111" i="1"/>
  <c r="G111" i="1"/>
  <c r="D111" i="1"/>
  <c r="G109" i="1"/>
  <c r="E109" i="1"/>
  <c r="D109" i="1"/>
  <c r="E105" i="1"/>
  <c r="F105" i="1"/>
  <c r="G105" i="1"/>
  <c r="I105" i="1" s="1"/>
  <c r="D105" i="1"/>
  <c r="E93" i="1"/>
  <c r="E92" i="1" s="1"/>
  <c r="G93" i="1"/>
  <c r="G92" i="1" s="1"/>
  <c r="D93" i="1"/>
  <c r="E85" i="1"/>
  <c r="G85" i="1"/>
  <c r="D85" i="1"/>
  <c r="H70" i="1"/>
  <c r="I70" i="1"/>
  <c r="H59" i="1"/>
  <c r="I59" i="1"/>
  <c r="E75" i="1"/>
  <c r="G75" i="1"/>
  <c r="D75" i="1"/>
  <c r="E68" i="1"/>
  <c r="G68" i="1"/>
  <c r="D68" i="1"/>
  <c r="E63" i="1"/>
  <c r="G63" i="1"/>
  <c r="D63" i="1"/>
  <c r="E60" i="1"/>
  <c r="G60" i="1"/>
  <c r="D60" i="1"/>
  <c r="E58" i="1"/>
  <c r="G58" i="1"/>
  <c r="D58" i="1"/>
  <c r="E54" i="1"/>
  <c r="G54" i="1"/>
  <c r="D54" i="1"/>
  <c r="G74" i="3"/>
  <c r="G71" i="3"/>
  <c r="G69" i="3"/>
  <c r="G67" i="3"/>
  <c r="G66" i="3"/>
  <c r="G65" i="3"/>
  <c r="G64" i="3"/>
  <c r="G60" i="3"/>
  <c r="G59" i="3"/>
  <c r="G58" i="3"/>
  <c r="G13" i="3"/>
  <c r="E11" i="3"/>
  <c r="E14" i="3" s="1"/>
  <c r="D11" i="3"/>
  <c r="D14" i="3" s="1"/>
  <c r="F12" i="1"/>
  <c r="E12" i="1"/>
  <c r="F14" i="1"/>
  <c r="E14" i="1"/>
  <c r="D14" i="1"/>
  <c r="E145" i="3" l="1"/>
  <c r="I179" i="1"/>
  <c r="D124" i="3"/>
  <c r="G130" i="3"/>
  <c r="G143" i="3"/>
  <c r="D153" i="3"/>
  <c r="G182" i="3"/>
  <c r="F111" i="3"/>
  <c r="G142" i="3"/>
  <c r="G146" i="3"/>
  <c r="G76" i="3"/>
  <c r="D90" i="3"/>
  <c r="E124" i="3"/>
  <c r="D145" i="3"/>
  <c r="F145" i="3"/>
  <c r="G145" i="3" s="1"/>
  <c r="D79" i="3"/>
  <c r="E153" i="3"/>
  <c r="G109" i="3"/>
  <c r="G136" i="3"/>
  <c r="G173" i="3"/>
  <c r="F52" i="3"/>
  <c r="G68" i="3"/>
  <c r="H60" i="1"/>
  <c r="E53" i="1"/>
  <c r="E150" i="1"/>
  <c r="E225" i="1" s="1"/>
  <c r="E96" i="1"/>
  <c r="I12" i="6"/>
  <c r="D11" i="6"/>
  <c r="D23" i="6"/>
  <c r="E11" i="6"/>
  <c r="F11" i="6"/>
  <c r="I11" i="6" s="1"/>
  <c r="H12" i="6"/>
  <c r="D43" i="6"/>
  <c r="G23" i="6"/>
  <c r="G11" i="6"/>
  <c r="I159" i="1"/>
  <c r="E104" i="1"/>
  <c r="D53" i="1"/>
  <c r="D62" i="1"/>
  <c r="I165" i="1"/>
  <c r="I188" i="1"/>
  <c r="I163" i="1"/>
  <c r="D52" i="3"/>
  <c r="G178" i="3"/>
  <c r="E52" i="3"/>
  <c r="G179" i="3"/>
  <c r="F124" i="3"/>
  <c r="G124" i="3" s="1"/>
  <c r="G114" i="3"/>
  <c r="G150" i="3"/>
  <c r="G162" i="3"/>
  <c r="G111" i="3"/>
  <c r="F153" i="3"/>
  <c r="F181" i="3"/>
  <c r="G181" i="3" s="1"/>
  <c r="G91" i="3"/>
  <c r="G102" i="3"/>
  <c r="G112" i="3"/>
  <c r="F161" i="3"/>
  <c r="F108" i="3"/>
  <c r="G108" i="3" s="1"/>
  <c r="G79" i="3"/>
  <c r="G73" i="3"/>
  <c r="G61" i="3"/>
  <c r="I135" i="1"/>
  <c r="E113" i="1"/>
  <c r="F96" i="1"/>
  <c r="E11" i="1"/>
  <c r="E219" i="1" s="1"/>
  <c r="F11" i="1"/>
  <c r="I23" i="6"/>
  <c r="E23" i="6"/>
  <c r="E43" i="6"/>
  <c r="D161" i="3"/>
  <c r="G166" i="3"/>
  <c r="F186" i="3"/>
  <c r="F235" i="1" s="1"/>
  <c r="D186" i="3"/>
  <c r="D235" i="1" s="1"/>
  <c r="D116" i="3"/>
  <c r="G80" i="3"/>
  <c r="G72" i="3"/>
  <c r="G56" i="3"/>
  <c r="F158" i="1"/>
  <c r="D96" i="1"/>
  <c r="G200" i="1"/>
  <c r="H200" i="1" s="1"/>
  <c r="G207" i="1"/>
  <c r="F207" i="1"/>
  <c r="E207" i="1"/>
  <c r="E200" i="1"/>
  <c r="E167" i="1"/>
  <c r="D207" i="1"/>
  <c r="D167" i="1"/>
  <c r="E158" i="1"/>
  <c r="H54" i="1"/>
  <c r="H179" i="1"/>
  <c r="I111" i="1"/>
  <c r="D150" i="1"/>
  <c r="H168" i="1"/>
  <c r="I173" i="1"/>
  <c r="G141" i="1"/>
  <c r="I141" i="1" s="1"/>
  <c r="G150" i="1"/>
  <c r="H68" i="1"/>
  <c r="H58" i="1"/>
  <c r="H63" i="1"/>
  <c r="D158" i="1"/>
  <c r="D113" i="1"/>
  <c r="D104" i="1"/>
  <c r="H105" i="1"/>
  <c r="G77" i="3"/>
  <c r="F116" i="3"/>
  <c r="F90" i="3"/>
  <c r="G90" i="3" s="1"/>
  <c r="G96" i="3"/>
  <c r="H93" i="1"/>
  <c r="E62" i="1"/>
  <c r="I60" i="1"/>
  <c r="I35" i="6"/>
  <c r="H35" i="6"/>
  <c r="I92" i="1"/>
  <c r="H201" i="1"/>
  <c r="I93" i="1"/>
  <c r="D141" i="1"/>
  <c r="G158" i="1"/>
  <c r="G96" i="1"/>
  <c r="D92" i="1"/>
  <c r="H92" i="1" s="1"/>
  <c r="E141" i="1"/>
  <c r="H85" i="1"/>
  <c r="H75" i="1"/>
  <c r="I63" i="1"/>
  <c r="I168" i="1"/>
  <c r="G62" i="1"/>
  <c r="H114" i="1"/>
  <c r="G53" i="1"/>
  <c r="H126" i="1"/>
  <c r="H163" i="1"/>
  <c r="I54" i="1"/>
  <c r="H109" i="1"/>
  <c r="I142" i="1"/>
  <c r="H135" i="1"/>
  <c r="I126" i="1"/>
  <c r="G113" i="1"/>
  <c r="H111" i="1"/>
  <c r="I109" i="1"/>
  <c r="G104" i="1"/>
  <c r="F194" i="1"/>
  <c r="I194" i="1" s="1"/>
  <c r="D194" i="1"/>
  <c r="H194" i="1" s="1"/>
  <c r="H188" i="1"/>
  <c r="G167" i="1"/>
  <c r="G14" i="6"/>
  <c r="H14" i="6" s="1"/>
  <c r="I40" i="6"/>
  <c r="H40" i="6"/>
  <c r="H32" i="6"/>
  <c r="I32" i="6"/>
  <c r="I28" i="6"/>
  <c r="I75" i="1"/>
  <c r="I85" i="1"/>
  <c r="H142" i="1"/>
  <c r="H159" i="1"/>
  <c r="H165" i="1"/>
  <c r="H173" i="1"/>
  <c r="I68" i="1"/>
  <c r="I58" i="1"/>
  <c r="I36" i="6"/>
  <c r="H41" i="6"/>
  <c r="H24" i="6"/>
  <c r="I33" i="6"/>
  <c r="I24" i="6"/>
  <c r="I41" i="6"/>
  <c r="H33" i="6"/>
  <c r="H28" i="6"/>
  <c r="I14" i="6"/>
  <c r="H36" i="6"/>
  <c r="I201" i="1"/>
  <c r="E220" i="1" l="1"/>
  <c r="G153" i="3"/>
  <c r="G52" i="3"/>
  <c r="D230" i="1"/>
  <c r="E230" i="1"/>
  <c r="H23" i="6"/>
  <c r="H11" i="6"/>
  <c r="H150" i="1"/>
  <c r="H141" i="1"/>
  <c r="I96" i="1"/>
  <c r="G161" i="3"/>
  <c r="F230" i="1"/>
  <c r="F220" i="1"/>
  <c r="F225" i="1"/>
  <c r="I150" i="1"/>
  <c r="I113" i="1"/>
  <c r="H207" i="1"/>
  <c r="H62" i="1"/>
  <c r="I62" i="1"/>
  <c r="H53" i="1"/>
  <c r="I53" i="1"/>
  <c r="H158" i="1"/>
  <c r="I158" i="1"/>
  <c r="H113" i="1"/>
  <c r="I104" i="1"/>
  <c r="H104" i="1"/>
  <c r="I200" i="1"/>
  <c r="H167" i="1"/>
  <c r="I167" i="1"/>
  <c r="I43" i="6"/>
  <c r="H43" i="6"/>
  <c r="G220" i="1" l="1"/>
  <c r="G92" i="3"/>
  <c r="G93" i="3"/>
  <c r="G94" i="3"/>
  <c r="G95" i="3"/>
  <c r="G78" i="3" l="1"/>
  <c r="G75" i="3"/>
  <c r="E22" i="3" l="1"/>
  <c r="F22" i="3"/>
  <c r="D22" i="3"/>
  <c r="H42" i="1"/>
  <c r="F41" i="1"/>
  <c r="D41" i="1"/>
  <c r="H29" i="1"/>
  <c r="E33" i="1"/>
  <c r="E32" i="1" s="1"/>
  <c r="F33" i="1"/>
  <c r="F32" i="1" s="1"/>
  <c r="G33" i="1"/>
  <c r="G32" i="1" s="1"/>
  <c r="D33" i="1"/>
  <c r="D32" i="1" s="1"/>
  <c r="F44" i="3" l="1"/>
  <c r="F41" i="3"/>
  <c r="F24" i="3"/>
  <c r="F21" i="3"/>
  <c r="D44" i="3"/>
  <c r="D41" i="3"/>
  <c r="E41" i="3"/>
  <c r="G42" i="3"/>
  <c r="E44" i="3"/>
  <c r="D24" i="3"/>
  <c r="D21" i="3"/>
  <c r="E24" i="3"/>
  <c r="E21" i="3"/>
  <c r="I32" i="1"/>
  <c r="H32" i="1"/>
  <c r="D40" i="1"/>
  <c r="F40" i="1"/>
  <c r="E40" i="1"/>
  <c r="H41" i="1"/>
  <c r="H33" i="1"/>
  <c r="I33" i="1"/>
  <c r="I41" i="1"/>
  <c r="H40" i="1" l="1"/>
  <c r="G21" i="3"/>
  <c r="G41" i="3"/>
  <c r="G44" i="3"/>
  <c r="I40" i="1"/>
  <c r="I91" i="1"/>
  <c r="I107" i="1"/>
  <c r="H95" i="1"/>
  <c r="I95" i="1"/>
  <c r="H90" i="1"/>
  <c r="I90" i="1"/>
  <c r="H61" i="1"/>
  <c r="H57" i="1"/>
  <c r="H56" i="1"/>
  <c r="H55" i="1"/>
  <c r="E37" i="1"/>
  <c r="E28" i="1"/>
  <c r="E27" i="1" s="1"/>
  <c r="E23" i="1"/>
  <c r="E22" i="1" s="1"/>
  <c r="G37" i="1"/>
  <c r="F37" i="1"/>
  <c r="D37" i="1"/>
  <c r="G23" i="1"/>
  <c r="G19" i="1"/>
  <c r="D19" i="1"/>
  <c r="D18" i="1" s="1"/>
  <c r="F19" i="1"/>
  <c r="E19" i="1"/>
  <c r="G12" i="1"/>
  <c r="D12" i="1"/>
  <c r="D11" i="1" s="1"/>
  <c r="G14" i="1"/>
  <c r="H37" i="1" l="1"/>
  <c r="E43" i="1"/>
  <c r="D229" i="1"/>
  <c r="D231" i="1" s="1"/>
  <c r="E229" i="1"/>
  <c r="H19" i="1"/>
  <c r="G22" i="1"/>
  <c r="H22" i="1" s="1"/>
  <c r="H23" i="1"/>
  <c r="I14" i="1"/>
  <c r="I12" i="1"/>
  <c r="F22" i="1"/>
  <c r="I23" i="1"/>
  <c r="E18" i="1"/>
  <c r="E226" i="1" s="1"/>
  <c r="D226" i="1"/>
  <c r="G18" i="1"/>
  <c r="H18" i="1" s="1"/>
  <c r="F226" i="1"/>
  <c r="D234" i="1"/>
  <c r="F18" i="1"/>
  <c r="G11" i="1"/>
  <c r="I11" i="1" s="1"/>
  <c r="E36" i="1"/>
  <c r="D36" i="1"/>
  <c r="F36" i="1"/>
  <c r="G36" i="1"/>
  <c r="I19" i="1"/>
  <c r="I22" i="1" l="1"/>
  <c r="F234" i="1"/>
  <c r="H36" i="1"/>
  <c r="I18" i="1"/>
  <c r="H11" i="1"/>
  <c r="I36" i="1"/>
  <c r="I42" i="1"/>
  <c r="I38" i="1"/>
  <c r="I29" i="1"/>
  <c r="G218" i="1" l="1"/>
  <c r="G228" i="1"/>
  <c r="G224" i="1"/>
  <c r="G233" i="1"/>
  <c r="G234" i="1"/>
  <c r="G235" i="1"/>
  <c r="G237" i="1"/>
  <c r="G223" i="1"/>
  <c r="G221" i="1"/>
  <c r="G219" i="1"/>
  <c r="G236" i="1"/>
  <c r="H88" i="1" l="1"/>
  <c r="I74" i="1"/>
  <c r="H74" i="1"/>
  <c r="H81" i="1" l="1"/>
  <c r="I81" i="1"/>
  <c r="H66" i="1"/>
  <c r="I66" i="1"/>
  <c r="H67" i="1"/>
  <c r="I67" i="1"/>
  <c r="G163" i="3" l="1"/>
  <c r="G168" i="3" l="1"/>
  <c r="G185" i="3" l="1"/>
  <c r="G183" i="3"/>
  <c r="G180" i="3"/>
  <c r="G177" i="3"/>
  <c r="G176" i="3"/>
  <c r="G175" i="3"/>
  <c r="G174" i="3"/>
  <c r="G172" i="3"/>
  <c r="G171" i="3"/>
  <c r="G170" i="3"/>
  <c r="G169" i="3"/>
  <c r="G167" i="3"/>
  <c r="G165" i="3"/>
  <c r="G164" i="3"/>
  <c r="G152" i="3"/>
  <c r="G147" i="3"/>
  <c r="G144" i="3"/>
  <c r="G141" i="3"/>
  <c r="G140" i="3"/>
  <c r="G139" i="3"/>
  <c r="G138" i="3"/>
  <c r="G137" i="3"/>
  <c r="G135" i="3"/>
  <c r="G134" i="3"/>
  <c r="G133" i="3"/>
  <c r="G132" i="3"/>
  <c r="G131" i="3"/>
  <c r="G129" i="3"/>
  <c r="G128" i="3"/>
  <c r="G127" i="3"/>
  <c r="G126" i="3"/>
  <c r="G186" i="3" l="1"/>
  <c r="G116" i="3"/>
  <c r="H175" i="1"/>
  <c r="I195" i="1"/>
  <c r="H195" i="1"/>
  <c r="I193" i="1"/>
  <c r="H193" i="1"/>
  <c r="I192" i="1"/>
  <c r="H192" i="1"/>
  <c r="I191" i="1"/>
  <c r="H191" i="1"/>
  <c r="H190" i="1"/>
  <c r="H189" i="1"/>
  <c r="H187" i="1"/>
  <c r="H186" i="1"/>
  <c r="H185" i="1"/>
  <c r="H184" i="1"/>
  <c r="H183" i="1"/>
  <c r="H182" i="1"/>
  <c r="H181" i="1"/>
  <c r="H180" i="1"/>
  <c r="H178" i="1"/>
  <c r="H177" i="1"/>
  <c r="H176" i="1"/>
  <c r="H138" i="1" l="1"/>
  <c r="I112" i="1"/>
  <c r="I140" i="1"/>
  <c r="H140" i="1"/>
  <c r="I139" i="1"/>
  <c r="H139" i="1"/>
  <c r="I138" i="1"/>
  <c r="I137" i="1"/>
  <c r="H137" i="1"/>
  <c r="I136" i="1"/>
  <c r="H136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4" i="1"/>
  <c r="H124" i="1"/>
  <c r="I123" i="1"/>
  <c r="H123" i="1"/>
  <c r="I120" i="1"/>
  <c r="I118" i="1"/>
  <c r="I117" i="1"/>
  <c r="I116" i="1"/>
  <c r="I115" i="1"/>
  <c r="H112" i="1"/>
  <c r="I110" i="1"/>
  <c r="I108" i="1"/>
  <c r="I106" i="1"/>
  <c r="G81" i="3"/>
  <c r="G33" i="3"/>
  <c r="F32" i="3"/>
  <c r="E32" i="3"/>
  <c r="D32" i="3"/>
  <c r="G23" i="3"/>
  <c r="C61" i="4"/>
  <c r="H60" i="4"/>
  <c r="G60" i="4"/>
  <c r="G59" i="4"/>
  <c r="F59" i="4"/>
  <c r="H59" i="4" s="1"/>
  <c r="E59" i="4"/>
  <c r="E61" i="4" s="1"/>
  <c r="D59" i="4"/>
  <c r="C59" i="4"/>
  <c r="G58" i="4"/>
  <c r="F58" i="4"/>
  <c r="H58" i="4" s="1"/>
  <c r="E58" i="4"/>
  <c r="D58" i="4"/>
  <c r="C58" i="4"/>
  <c r="H57" i="4"/>
  <c r="G57" i="4"/>
  <c r="H56" i="4"/>
  <c r="G56" i="4"/>
  <c r="H55" i="4"/>
  <c r="H54" i="4"/>
  <c r="G54" i="4"/>
  <c r="H53" i="4"/>
  <c r="G53" i="4"/>
  <c r="H52" i="4"/>
  <c r="G52" i="4"/>
  <c r="F51" i="4"/>
  <c r="H51" i="4" s="1"/>
  <c r="E51" i="4"/>
  <c r="D51" i="4"/>
  <c r="C51" i="4"/>
  <c r="H50" i="4"/>
  <c r="G50" i="4"/>
  <c r="F49" i="4"/>
  <c r="H49" i="4" s="1"/>
  <c r="E49" i="4"/>
  <c r="D49" i="4"/>
  <c r="C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F40" i="4"/>
  <c r="H40" i="4" s="1"/>
  <c r="E40" i="4"/>
  <c r="D40" i="4"/>
  <c r="C40" i="4"/>
  <c r="H39" i="4"/>
  <c r="G39" i="4"/>
  <c r="H38" i="4"/>
  <c r="G38" i="4"/>
  <c r="H37" i="4"/>
  <c r="G37" i="4"/>
  <c r="H36" i="4"/>
  <c r="G36" i="4"/>
  <c r="F35" i="4"/>
  <c r="H35" i="4" s="1"/>
  <c r="E35" i="4"/>
  <c r="D35" i="4"/>
  <c r="C35" i="4"/>
  <c r="H34" i="4"/>
  <c r="H33" i="4"/>
  <c r="H32" i="4"/>
  <c r="G32" i="4"/>
  <c r="H31" i="4"/>
  <c r="G31" i="4"/>
  <c r="F30" i="4"/>
  <c r="H30" i="4" s="1"/>
  <c r="E30" i="4"/>
  <c r="D30" i="4"/>
  <c r="C30" i="4"/>
  <c r="F29" i="4"/>
  <c r="H29" i="4" s="1"/>
  <c r="E29" i="4"/>
  <c r="D29" i="4"/>
  <c r="C29" i="4"/>
  <c r="H28" i="4"/>
  <c r="G28" i="4"/>
  <c r="H27" i="4"/>
  <c r="G27" i="4"/>
  <c r="F27" i="4"/>
  <c r="E27" i="4"/>
  <c r="D27" i="4"/>
  <c r="C27" i="4"/>
  <c r="H26" i="4"/>
  <c r="G26" i="4"/>
  <c r="F25" i="4"/>
  <c r="H25" i="4" s="1"/>
  <c r="E25" i="4"/>
  <c r="D25" i="4"/>
  <c r="C25" i="4"/>
  <c r="H24" i="4"/>
  <c r="G24" i="4"/>
  <c r="H23" i="4"/>
  <c r="G23" i="4"/>
  <c r="H22" i="4"/>
  <c r="G22" i="4"/>
  <c r="F21" i="4"/>
  <c r="H21" i="4" s="1"/>
  <c r="E21" i="4"/>
  <c r="D21" i="4"/>
  <c r="D61" i="4" s="1"/>
  <c r="C21" i="4"/>
  <c r="F12" i="4"/>
  <c r="F11" i="4"/>
  <c r="E10" i="4"/>
  <c r="E13" i="4" s="1"/>
  <c r="D10" i="4"/>
  <c r="F10" i="4" s="1"/>
  <c r="C10" i="4"/>
  <c r="C13" i="4" s="1"/>
  <c r="F11" i="3"/>
  <c r="I88" i="1"/>
  <c r="I57" i="1"/>
  <c r="I56" i="1"/>
  <c r="H65" i="1"/>
  <c r="I65" i="1"/>
  <c r="H86" i="1"/>
  <c r="I86" i="1"/>
  <c r="H82" i="1"/>
  <c r="I82" i="1"/>
  <c r="H80" i="1"/>
  <c r="I80" i="1"/>
  <c r="H78" i="1"/>
  <c r="I78" i="1"/>
  <c r="H73" i="1"/>
  <c r="I73" i="1"/>
  <c r="F31" i="3" l="1"/>
  <c r="F34" i="3"/>
  <c r="E31" i="3"/>
  <c r="G31" i="3" s="1"/>
  <c r="E34" i="3"/>
  <c r="G32" i="3"/>
  <c r="D31" i="3"/>
  <c r="D34" i="3"/>
  <c r="F14" i="3"/>
  <c r="G14" i="3" s="1"/>
  <c r="G11" i="3"/>
  <c r="G230" i="1"/>
  <c r="I207" i="1"/>
  <c r="G22" i="3"/>
  <c r="G24" i="3"/>
  <c r="F13" i="4"/>
  <c r="G29" i="4"/>
  <c r="G30" i="4"/>
  <c r="G35" i="4"/>
  <c r="G49" i="4"/>
  <c r="D13" i="4"/>
  <c r="G21" i="4"/>
  <c r="G25" i="4"/>
  <c r="G40" i="4"/>
  <c r="G51" i="4"/>
  <c r="F61" i="4"/>
  <c r="H76" i="1"/>
  <c r="I76" i="1"/>
  <c r="H77" i="1"/>
  <c r="I77" i="1"/>
  <c r="H79" i="1"/>
  <c r="I79" i="1"/>
  <c r="H83" i="1"/>
  <c r="I83" i="1"/>
  <c r="H84" i="1"/>
  <c r="I84" i="1"/>
  <c r="H87" i="1"/>
  <c r="I87" i="1"/>
  <c r="H89" i="1"/>
  <c r="I89" i="1"/>
  <c r="H91" i="1"/>
  <c r="H94" i="1"/>
  <c r="I94" i="1"/>
  <c r="I72" i="1"/>
  <c r="H72" i="1"/>
  <c r="I71" i="1"/>
  <c r="H71" i="1"/>
  <c r="I69" i="1"/>
  <c r="H69" i="1"/>
  <c r="I64" i="1"/>
  <c r="H64" i="1"/>
  <c r="I61" i="1"/>
  <c r="I55" i="1"/>
  <c r="G34" i="3" l="1"/>
  <c r="G82" i="3"/>
  <c r="G226" i="1"/>
  <c r="G225" i="1"/>
  <c r="H61" i="4"/>
  <c r="G61" i="4"/>
  <c r="F28" i="1" l="1"/>
  <c r="F43" i="1" s="1"/>
  <c r="G28" i="1"/>
  <c r="G43" i="1" s="1"/>
  <c r="I28" i="1" l="1"/>
  <c r="G27" i="1"/>
  <c r="F27" i="1"/>
  <c r="E231" i="1" s="1"/>
  <c r="H16" i="1"/>
  <c r="D28" i="1"/>
  <c r="D43" i="1" s="1"/>
  <c r="H28" i="1" l="1"/>
  <c r="F229" i="1"/>
  <c r="F231" i="1" s="1"/>
  <c r="G231" i="1" s="1"/>
  <c r="G229" i="1"/>
  <c r="I27" i="1"/>
  <c r="D27" i="1"/>
  <c r="H27" i="1" s="1"/>
  <c r="H12" i="1"/>
  <c r="I37" i="1"/>
  <c r="I43" i="1" s="1"/>
</calcChain>
</file>

<file path=xl/sharedStrings.xml><?xml version="1.0" encoding="utf-8"?>
<sst xmlns="http://schemas.openxmlformats.org/spreadsheetml/2006/main" count="743" uniqueCount="199">
  <si>
    <t>OPĆI DIO</t>
  </si>
  <si>
    <t>Račun prihoda/primitaka</t>
  </si>
  <si>
    <t>Naziv računa</t>
  </si>
  <si>
    <t>Ostvarenje/izvršenje 2020.</t>
  </si>
  <si>
    <t>Izvorni plan 2021</t>
  </si>
  <si>
    <t xml:space="preserve">Ostvarenje/izvršenje 2021. </t>
  </si>
  <si>
    <t>Indeks</t>
  </si>
  <si>
    <t>1.</t>
  </si>
  <si>
    <t>2.</t>
  </si>
  <si>
    <t>3.</t>
  </si>
  <si>
    <t>4.</t>
  </si>
  <si>
    <t>5.</t>
  </si>
  <si>
    <t>6=5/2*100</t>
  </si>
  <si>
    <t>7=5/4*100</t>
  </si>
  <si>
    <t xml:space="preserve">Prihodi iz nadležnog proračuna i od HZZO-a temeljem ugovornih obveza </t>
  </si>
  <si>
    <t>Prihodi iz nadležnog proračuna za financiranje rashoda poslovanja</t>
  </si>
  <si>
    <t xml:space="preserve">Prihodi iz nadležnog proračuna za financiranje rashoda za nabavu nefinacijske imovine </t>
  </si>
  <si>
    <t>Ukupno prihodi:</t>
  </si>
  <si>
    <t>PRIHODI I PRIMITCI</t>
  </si>
  <si>
    <t>RASHODI I IZDACI</t>
  </si>
  <si>
    <t>Rashodi za zaposlene</t>
  </si>
  <si>
    <t>Plaće za redovan rad</t>
  </si>
  <si>
    <t xml:space="preserve">Ostali rashodi za zaposlene </t>
  </si>
  <si>
    <t xml:space="preserve">Doprinosi na plaće </t>
  </si>
  <si>
    <t xml:space="preserve">Doprinosi za obvezno zdravstveno osiguranje </t>
  </si>
  <si>
    <t xml:space="preserve">Materijalni rashodi </t>
  </si>
  <si>
    <t xml:space="preserve">Naknade troškova zaposlenima </t>
  </si>
  <si>
    <t xml:space="preserve">Službena putovanja </t>
  </si>
  <si>
    <t xml:space="preserve">Naknade za prijevoz, za rad na terenu i odvojeni život </t>
  </si>
  <si>
    <t>Rashodi za materijal i energiju</t>
  </si>
  <si>
    <t xml:space="preserve">Uredski materijal i ostali materijalni rashodi </t>
  </si>
  <si>
    <t xml:space="preserve">Energija </t>
  </si>
  <si>
    <t>Materijal i dijelovi za tekuće i investicijsko održavanje</t>
  </si>
  <si>
    <t xml:space="preserve">Rashodi za usluge </t>
  </si>
  <si>
    <t>Usluge telefona, pošte i prijevoza</t>
  </si>
  <si>
    <t xml:space="preserve">Komunalne usluge </t>
  </si>
  <si>
    <t xml:space="preserve">Računalne usluge </t>
  </si>
  <si>
    <t xml:space="preserve">Ostale usluge </t>
  </si>
  <si>
    <t xml:space="preserve">Naknade troškva osobama izvan radnog odnosa </t>
  </si>
  <si>
    <t xml:space="preserve">Ostali nespomenuti rashodi poslovanja </t>
  </si>
  <si>
    <t xml:space="preserve">Reprezentacija </t>
  </si>
  <si>
    <t>Pristojbe i naknade</t>
  </si>
  <si>
    <t xml:space="preserve">Ostali nespomenuti troškovi poslovanja </t>
  </si>
  <si>
    <t>Naknade za rad predstavničkih i izvršnih tijela, povjerenstava i slično</t>
  </si>
  <si>
    <t xml:space="preserve">Financijski rashodi </t>
  </si>
  <si>
    <t xml:space="preserve">Ostali financijski rashodi </t>
  </si>
  <si>
    <t xml:space="preserve">Bankarske usluge i usluge platnog prometa </t>
  </si>
  <si>
    <t>Ukupno rashodi:</t>
  </si>
  <si>
    <t>Sitan inventar i auto gume</t>
  </si>
  <si>
    <t xml:space="preserve">Usluge tekućeg i investicijskog održavanja </t>
  </si>
  <si>
    <t xml:space="preserve">Usluge promidžbe i informiranja </t>
  </si>
  <si>
    <t xml:space="preserve">Zakupnine i najamnine </t>
  </si>
  <si>
    <t xml:space="preserve">Intelektualne i osobne usluge </t>
  </si>
  <si>
    <t xml:space="preserve">Premije osiguranja </t>
  </si>
  <si>
    <t xml:space="preserve">Članarine i norme </t>
  </si>
  <si>
    <t>Plaće za prekovremeni rad</t>
  </si>
  <si>
    <t>Plaće za posebne uvjete rada</t>
  </si>
  <si>
    <t xml:space="preserve">Stručno usavršavanje djelatnika </t>
  </si>
  <si>
    <t xml:space="preserve">Ostale naknade troškova zaposlenima </t>
  </si>
  <si>
    <t>Tekući plan 2021</t>
  </si>
  <si>
    <t xml:space="preserve">PREGLED UKUPNIH PRIHODA I RASHODA PO IZVORIMA FINANCIRANJA </t>
  </si>
  <si>
    <t xml:space="preserve">Naziv izvora financiranja </t>
  </si>
  <si>
    <t>Ostvarenje/izvršenje 2021</t>
  </si>
  <si>
    <t xml:space="preserve">Indeks </t>
  </si>
  <si>
    <t xml:space="preserve">Opći prihodi i primici </t>
  </si>
  <si>
    <t>Donos</t>
  </si>
  <si>
    <t xml:space="preserve">Prihodi </t>
  </si>
  <si>
    <t>Rashodi</t>
  </si>
  <si>
    <t xml:space="preserve">Vlastiti prihodi </t>
  </si>
  <si>
    <t xml:space="preserve">Rashodi </t>
  </si>
  <si>
    <t xml:space="preserve">Prihod za posebne nemjene </t>
  </si>
  <si>
    <t xml:space="preserve">Donos </t>
  </si>
  <si>
    <t>Pomoći</t>
  </si>
  <si>
    <t>Ukupni prihodi</t>
  </si>
  <si>
    <t>Ukupni rashodi</t>
  </si>
  <si>
    <t xml:space="preserve">Ukupno odnos </t>
  </si>
  <si>
    <t>Ukupno donos</t>
  </si>
  <si>
    <t xml:space="preserve">PO PROGRAMSKOJ, EKONOMSKOJ I IZVORIMA FINANCIRANJA </t>
  </si>
  <si>
    <t>POSEBNI DIO</t>
  </si>
  <si>
    <t xml:space="preserve">IZVJEŠTAJ O IZVRŠENJU FINANCIJSKOG PLANA HRVATSKOG POVIJESNOG MUZEJA ZA 2021. GODINU </t>
  </si>
  <si>
    <t xml:space="preserve">Prihodi iz nadležnog proračuna za financiranje rashoda za nabavu nefinancijske imovine </t>
  </si>
  <si>
    <t>Sufinanciranje cijene usluge, participacije i sl.</t>
  </si>
  <si>
    <t>5.= 4/3*100</t>
  </si>
  <si>
    <t xml:space="preserve">Prihodi za posebne namjene </t>
  </si>
  <si>
    <t xml:space="preserve">Materijal i sirovine </t>
  </si>
  <si>
    <t xml:space="preserve">Ostala nematerijalna imovina </t>
  </si>
  <si>
    <t>Uredska oprema i namještaj</t>
  </si>
  <si>
    <t>Knjige, umjetnička djela i ostale izložbene vrijednosti</t>
  </si>
  <si>
    <t>Muzejski izlošci</t>
  </si>
  <si>
    <t>Knjige</t>
  </si>
  <si>
    <t xml:space="preserve">Usluge tekućeg i investicijkog održavanja </t>
  </si>
  <si>
    <t xml:space="preserve">Zdravstvene i veterinarske usluge </t>
  </si>
  <si>
    <t>Materijal i sirovine</t>
  </si>
  <si>
    <t>Službena, radna i zaštitna odjeća i obuća</t>
  </si>
  <si>
    <t xml:space="preserve">Oznaka IF </t>
  </si>
  <si>
    <t xml:space="preserve">Naziv izvora finaciranja </t>
  </si>
  <si>
    <t>PRIHODI</t>
  </si>
  <si>
    <t>RASHODI</t>
  </si>
  <si>
    <t>Vlastiti prihodi</t>
  </si>
  <si>
    <t>ODNOS</t>
  </si>
  <si>
    <t>6.=4/3*100</t>
  </si>
  <si>
    <t>Ostvarenje/izvršenje 2022.</t>
  </si>
  <si>
    <t xml:space="preserve">Prihodi iz nadležnog proračuna za financiranje redovnih materijalnih rashoda </t>
  </si>
  <si>
    <t xml:space="preserve">Prihodi iz nadležnog proračuna za financiranje programa </t>
  </si>
  <si>
    <t>6413</t>
  </si>
  <si>
    <t>Kamate na oročena sredstva i depozite po viđenju</t>
  </si>
  <si>
    <t>6415</t>
  </si>
  <si>
    <t>Prihodi od pozitivnih tečajnih razlika i razlika zbog primjene valutne klauzule</t>
  </si>
  <si>
    <t>6614</t>
  </si>
  <si>
    <t>Prihodi od prodaje proizvoda i robe</t>
  </si>
  <si>
    <t>6615</t>
  </si>
  <si>
    <t>Prihodi od pruženih usluga</t>
  </si>
  <si>
    <t>Kamate na oročena sredstva i depozite po viđenju i  prihodi od zateznih kamata</t>
  </si>
  <si>
    <t>Konto prihoda/primitaka</t>
  </si>
  <si>
    <t>Naziv konta</t>
  </si>
  <si>
    <t xml:space="preserve">Izvori </t>
  </si>
  <si>
    <t>6324</t>
  </si>
  <si>
    <t>Kapitalne pomoći od institucija i tijela  EU</t>
  </si>
  <si>
    <t xml:space="preserve">Prihodi za financiranje programa </t>
  </si>
  <si>
    <t>6.</t>
  </si>
  <si>
    <t>7.</t>
  </si>
  <si>
    <t>8=7/4*100</t>
  </si>
  <si>
    <t>9=7/6*100</t>
  </si>
  <si>
    <t xml:space="preserve">Troškovi sudskih postupaka </t>
  </si>
  <si>
    <t xml:space="preserve">Ostale zatezne kamate </t>
  </si>
  <si>
    <t xml:space="preserve">Roba 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</si>
  <si>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</si>
  <si>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</si>
  <si>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</si>
  <si>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</si>
  <si>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</si>
  <si>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</si>
  <si>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</si>
  <si>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</si>
  <si>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4124</t>
  </si>
  <si>
    <t>Ostala prava</t>
  </si>
  <si>
    <t>4221</t>
  </si>
  <si>
    <t>4511</t>
  </si>
  <si>
    <t>Dodatna ulaganja na građevinskim objektima</t>
  </si>
  <si>
    <t>7.= 6/5*100</t>
  </si>
  <si>
    <t>Pomoći od međunarodnih organizacija te institucija i tijela EU</t>
  </si>
  <si>
    <t xml:space="preserve">Prihodi po posebnim propisima </t>
  </si>
  <si>
    <t>Ostali nespomenuti prihodi</t>
  </si>
  <si>
    <t>Pomoći proračunu iz drugih proračuna</t>
  </si>
  <si>
    <t xml:space="preserve"> Tekuće pomoći iz gradskih proračuna</t>
  </si>
  <si>
    <t>Licence</t>
  </si>
  <si>
    <t>Opći prihodi i primici</t>
  </si>
  <si>
    <t>Ostali prihodi za posebne namjene</t>
  </si>
  <si>
    <t xml:space="preserve">Ostale pomoći i darovnice </t>
  </si>
  <si>
    <t>Ostali programi EU-Fond solidarnosti Europske unije - potres ožujak 2020.</t>
  </si>
  <si>
    <t>Plaće</t>
  </si>
  <si>
    <t>Doprinosi na plaće</t>
  </si>
  <si>
    <t>Naknade troškova zaposlenima</t>
  </si>
  <si>
    <t>Rashodi za usluge</t>
  </si>
  <si>
    <t>Ostali nespomenuti rashodi poslovanja</t>
  </si>
  <si>
    <t>Ostali financijski rashodi</t>
  </si>
  <si>
    <t>Nematerijalna imovina</t>
  </si>
  <si>
    <t>Postrojenja i oprema</t>
  </si>
  <si>
    <t xml:space="preserve">PO PROGRAMSKOJ, EKONOMSKOJ KLASIFIKACIJI I IZVORIMA FINANCIRANJA </t>
  </si>
  <si>
    <t>ZA REDOVNE MATERIJALNE RASHODE PO EKONOMSKOJ KLASIFIKACIJI I IZVORIMA FINANCIRANJA</t>
  </si>
  <si>
    <t>Rashodi za nabavu proizvedene dugotrajne imovine</t>
  </si>
  <si>
    <t>Materijalni rashodi</t>
  </si>
  <si>
    <t>Rashodi za nabavu neproizvedene dugotrajne imovine</t>
  </si>
  <si>
    <t>Rashodi za dodatna ulaganja na nefinancijskoj imovini</t>
  </si>
  <si>
    <t xml:space="preserve">POSEBNI DIO </t>
  </si>
  <si>
    <t>Prihodi iz nadležnog proračuna i od HZZO-a temeljem ugovornih obveza</t>
  </si>
  <si>
    <t>Prihodi od imovine</t>
  </si>
  <si>
    <t>Prihodi od prodaje proizvoda i robe te pruženih usluga i prihodi od donacija</t>
  </si>
  <si>
    <t>Prihodi od upravnih i administrativnih pristojbi, pristojbi po posebnim propisima i naknada</t>
  </si>
  <si>
    <t>rihodi od prodaje proizvoda i robe te pruženih usluga i prihodi od donacija</t>
  </si>
  <si>
    <t>Pomoći iz inozemstva i od subjekata unutar općeg proračuna</t>
  </si>
  <si>
    <t>Prihodi od prodaje proizvoda i robe te pruženih usluga</t>
  </si>
  <si>
    <t>Financijski rashodi</t>
  </si>
  <si>
    <t>OPĆI DIO PO IZVORIMA FINANCIRRANJA</t>
  </si>
  <si>
    <t>IZVJEŠTAJ O IZVRŠENJU FINANCIJSKOG PLANA HRVATSKOG POVIJESNOG MUZEJA ZA RAZDOBLJE OD 01.01.2022. DO 30.06.2022. GODINE</t>
  </si>
  <si>
    <t>ZA FOND SOLIDARNOSTI EUROPSKE UNIJE - POTRES OŽUJAK 2020. PO EKONOMSKOJ KLASIFIKACIJI I IZVORIMA FINANCIRANJA</t>
  </si>
  <si>
    <t>Indeks izvšenja u odnosu na prethodnu godinu</t>
  </si>
  <si>
    <t xml:space="preserve">Indeks izvršenja plana </t>
  </si>
  <si>
    <t>RASHODI I IZDATCI</t>
  </si>
  <si>
    <t>IZVJEŠTAJ O IZVRŠENJU FINANCIJSKOG PLANA HRVATSKOG POVIJESNOG MUZEJA ZA RAZDOBLJE OD 01.01.2023. DO 30.06.2023. GODINE</t>
  </si>
  <si>
    <t>Izvorni plan 2023.</t>
  </si>
  <si>
    <t>Tekući plan 2023.</t>
  </si>
  <si>
    <t xml:space="preserve">Ostvarenje/izvršenje 2023. </t>
  </si>
  <si>
    <t>Izvorni plan 2023</t>
  </si>
  <si>
    <t>Tekući plan 2023</t>
  </si>
  <si>
    <t>Ostvarenje/izvršenje 2023.</t>
  </si>
  <si>
    <t>3211</t>
  </si>
  <si>
    <t>Službena putovanja</t>
  </si>
  <si>
    <t>3214</t>
  </si>
  <si>
    <t>Ostale naknade troškova zaposlenima</t>
  </si>
  <si>
    <t>Usluge tekućeg i investicijskog održavanja</t>
  </si>
  <si>
    <t xml:space="preserve">Oprema za održavanje i zaštitu </t>
  </si>
  <si>
    <t xml:space="preserve">Uređaji, strojevi i oprema za ostale namjene </t>
  </si>
  <si>
    <t>Oprema za održavanje i zaštitu</t>
  </si>
  <si>
    <t xml:space="preserve">Uređaji,strojevi i oprema za </t>
  </si>
  <si>
    <t>Računala i računalna oprema</t>
  </si>
  <si>
    <t>Uređaji,oprema i strojevi</t>
  </si>
  <si>
    <t>Tekuće pomoći proračunskim korisni.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</si>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</sst>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.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 applyAlignment="1">
      <alignment vertical="justify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justify"/>
    </xf>
    <xf numFmtId="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vertical="justify"/>
    </xf>
    <xf numFmtId="4" fontId="1" fillId="0" borderId="1" xfId="0" applyNumberFormat="1" applyFont="1" applyBorder="1"/>
    <xf numFmtId="0" fontId="1" fillId="0" borderId="0" xfId="0" applyFont="1"/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vertical="justify"/>
    </xf>
    <xf numFmtId="4" fontId="0" fillId="0" borderId="1" xfId="0" applyNumberFormat="1" applyFont="1" applyBorder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4" fontId="0" fillId="0" borderId="0" xfId="0" applyNumberFormat="1"/>
    <xf numFmtId="0" fontId="0" fillId="0" borderId="1" xfId="0" applyBorder="1" applyAlignment="1">
      <alignment horizontal="center" vertical="justify"/>
    </xf>
    <xf numFmtId="0" fontId="0" fillId="0" borderId="1" xfId="0" applyFill="1" applyBorder="1"/>
    <xf numFmtId="4" fontId="0" fillId="0" borderId="1" xfId="0" applyNumberFormat="1" applyFont="1" applyBorder="1" applyAlignment="1">
      <alignment horizontal="right"/>
    </xf>
    <xf numFmtId="0" fontId="0" fillId="0" borderId="0" xfId="0" applyFont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4" fontId="1" fillId="0" borderId="1" xfId="0" applyNumberFormat="1" applyFont="1" applyFill="1" applyBorder="1"/>
    <xf numFmtId="4" fontId="0" fillId="0" borderId="1" xfId="0" applyNumberFormat="1" applyFont="1" applyFill="1" applyBorder="1"/>
    <xf numFmtId="0" fontId="0" fillId="0" borderId="1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4" fontId="1" fillId="0" borderId="0" xfId="0" applyNumberFormat="1" applyFont="1"/>
    <xf numFmtId="164" fontId="4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justify"/>
    </xf>
    <xf numFmtId="4" fontId="0" fillId="0" borderId="0" xfId="0" applyNumberFormat="1" applyFont="1"/>
    <xf numFmtId="4" fontId="5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1" fillId="2" borderId="1" xfId="0" applyFont="1" applyFill="1" applyBorder="1"/>
    <xf numFmtId="0" fontId="0" fillId="2" borderId="1" xfId="0" applyFont="1" applyFill="1" applyBorder="1" applyAlignment="1">
      <alignment vertical="justify"/>
    </xf>
    <xf numFmtId="4" fontId="0" fillId="2" borderId="1" xfId="0" applyNumberFormat="1" applyFont="1" applyFill="1" applyBorder="1"/>
    <xf numFmtId="4" fontId="0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justify"/>
    </xf>
    <xf numFmtId="0" fontId="1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164" fontId="0" fillId="0" borderId="0" xfId="0" applyNumberFormat="1" applyFont="1" applyAlignment="1"/>
    <xf numFmtId="0" fontId="0" fillId="2" borderId="1" xfId="0" applyFont="1" applyFill="1" applyBorder="1" applyAlignment="1"/>
    <xf numFmtId="4" fontId="4" fillId="0" borderId="1" xfId="0" applyNumberFormat="1" applyFont="1" applyBorder="1"/>
    <xf numFmtId="4" fontId="4" fillId="0" borderId="0" xfId="0" applyNumberFormat="1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0" fillId="0" borderId="2" xfId="0" applyNumberFormat="1" applyFont="1" applyBorder="1"/>
    <xf numFmtId="4" fontId="0" fillId="0" borderId="2" xfId="0" applyNumberFormat="1" applyFont="1" applyBorder="1" applyAlignment="1">
      <alignment horizontal="right"/>
    </xf>
    <xf numFmtId="0" fontId="1" fillId="0" borderId="1" xfId="0" applyFont="1" applyFill="1" applyBorder="1" applyAlignment="1">
      <alignment vertical="justify"/>
    </xf>
    <xf numFmtId="0" fontId="1" fillId="0" borderId="0" xfId="0" applyFont="1" applyFill="1"/>
    <xf numFmtId="0" fontId="1" fillId="0" borderId="0" xfId="0" applyFont="1" applyAlignment="1"/>
    <xf numFmtId="0" fontId="0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0" xfId="0" applyFont="1" applyFill="1"/>
    <xf numFmtId="4" fontId="1" fillId="3" borderId="1" xfId="0" applyNumberFormat="1" applyFont="1" applyFill="1" applyBorder="1" applyAlignment="1">
      <alignment horizontal="right"/>
    </xf>
    <xf numFmtId="0" fontId="0" fillId="0" borderId="0" xfId="0" applyFont="1" applyFill="1"/>
    <xf numFmtId="0" fontId="1" fillId="3" borderId="1" xfId="0" applyFont="1" applyFill="1" applyBorder="1" applyAlignment="1">
      <alignment horizontal="left"/>
    </xf>
    <xf numFmtId="4" fontId="1" fillId="0" borderId="0" xfId="0" applyNumberFormat="1" applyFont="1" applyFill="1"/>
    <xf numFmtId="0" fontId="1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4" fontId="0" fillId="0" borderId="3" xfId="0" applyNumberFormat="1" applyFont="1" applyBorder="1"/>
    <xf numFmtId="0" fontId="1" fillId="0" borderId="4" xfId="0" applyFont="1" applyFill="1" applyBorder="1"/>
    <xf numFmtId="164" fontId="7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165" fontId="0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C9345-A433-40C8-82A8-D5261E610BEE}">
  <dimension ref="A2:N240"/>
  <sheetViews>
    <sheetView tabSelected="1" workbookViewId="0">
      <selection activeCell="K12" sqref="K12"/>
    </sheetView>
  </sheetViews>
  <sheetFormatPr defaultRowHeight="15" x14ac:dyDescent="0.25"/>
  <cols>
    <col min="1" max="1" width="9.140625" style="21"/>
    <col min="2" max="2" width="18.5703125" style="21" customWidth="1"/>
    <col min="3" max="3" width="35.5703125" style="21" customWidth="1"/>
    <col min="4" max="4" width="21.28515625" style="21" customWidth="1"/>
    <col min="5" max="5" width="18.5703125" style="21" customWidth="1"/>
    <col min="6" max="6" width="19.85546875" style="21" customWidth="1"/>
    <col min="7" max="7" width="21.5703125" style="21" customWidth="1"/>
    <col min="8" max="9" width="18.5703125" style="21" customWidth="1"/>
    <col min="10" max="10" width="12.140625" style="21" customWidth="1"/>
    <col min="11" max="11" width="12" style="21" customWidth="1"/>
    <col min="12" max="12" width="14.140625" style="21" customWidth="1"/>
    <col min="13" max="13" width="10.140625" style="21" bestFit="1" customWidth="1"/>
    <col min="14" max="16384" width="9.140625" style="21"/>
  </cols>
  <sheetData>
    <row r="2" spans="1:13" x14ac:dyDescent="0.25">
      <c r="B2" s="82" t="s">
        <v>0</v>
      </c>
      <c r="C2" s="82"/>
      <c r="D2" s="82"/>
      <c r="E2" s="82"/>
      <c r="F2" s="82"/>
      <c r="G2" s="82"/>
      <c r="H2" s="82"/>
      <c r="I2" s="82"/>
    </row>
    <row r="3" spans="1:13" x14ac:dyDescent="0.25">
      <c r="A3" s="82" t="s">
        <v>179</v>
      </c>
      <c r="B3" s="82"/>
      <c r="C3" s="82"/>
      <c r="D3" s="82"/>
      <c r="E3" s="82"/>
      <c r="F3" s="82"/>
      <c r="G3" s="82"/>
      <c r="H3" s="82"/>
      <c r="I3" s="82"/>
    </row>
    <row r="4" spans="1:13" x14ac:dyDescent="0.25">
      <c r="A4" s="82" t="s">
        <v>159</v>
      </c>
      <c r="B4" s="82"/>
      <c r="C4" s="82"/>
      <c r="D4" s="82"/>
      <c r="E4" s="82"/>
      <c r="F4" s="82"/>
      <c r="G4" s="82"/>
      <c r="H4" s="82"/>
      <c r="I4" s="82"/>
    </row>
    <row r="5" spans="1:13" x14ac:dyDescent="0.25">
      <c r="B5" s="56"/>
      <c r="C5" s="56"/>
      <c r="D5" s="56"/>
      <c r="E5" s="56"/>
      <c r="F5" s="56"/>
      <c r="G5" s="56"/>
      <c r="H5" s="56"/>
      <c r="I5" s="56"/>
    </row>
    <row r="6" spans="1:13" x14ac:dyDescent="0.25">
      <c r="A6" s="82" t="s">
        <v>18</v>
      </c>
      <c r="B6" s="82"/>
      <c r="C6" s="82"/>
      <c r="D6" s="82"/>
      <c r="E6" s="82"/>
      <c r="F6" s="82"/>
      <c r="G6" s="82"/>
      <c r="H6" s="82"/>
      <c r="I6" s="82"/>
    </row>
    <row r="8" spans="1:13" ht="45" x14ac:dyDescent="0.25">
      <c r="A8" s="6" t="s">
        <v>115</v>
      </c>
      <c r="B8" s="4" t="s">
        <v>113</v>
      </c>
      <c r="C8" s="4" t="s">
        <v>114</v>
      </c>
      <c r="D8" s="4" t="s">
        <v>101</v>
      </c>
      <c r="E8" s="4" t="s">
        <v>180</v>
      </c>
      <c r="F8" s="4" t="s">
        <v>181</v>
      </c>
      <c r="G8" s="4" t="s">
        <v>182</v>
      </c>
      <c r="H8" s="4" t="s">
        <v>176</v>
      </c>
      <c r="I8" s="4" t="s">
        <v>177</v>
      </c>
    </row>
    <row r="9" spans="1:13" x14ac:dyDescent="0.25">
      <c r="A9" s="31" t="s">
        <v>7</v>
      </c>
      <c r="B9" s="31" t="s">
        <v>8</v>
      </c>
      <c r="C9" s="31" t="s">
        <v>9</v>
      </c>
      <c r="D9" s="31" t="s">
        <v>10</v>
      </c>
      <c r="E9" s="31" t="s">
        <v>11</v>
      </c>
      <c r="F9" s="31" t="s">
        <v>119</v>
      </c>
      <c r="G9" s="31" t="s">
        <v>120</v>
      </c>
      <c r="H9" s="31" t="s">
        <v>121</v>
      </c>
      <c r="I9" s="31" t="s">
        <v>122</v>
      </c>
    </row>
    <row r="10" spans="1:13" ht="18" customHeight="1" x14ac:dyDescent="0.25">
      <c r="A10" s="39">
        <v>11</v>
      </c>
      <c r="B10" s="43" t="s">
        <v>146</v>
      </c>
      <c r="C10" s="44"/>
      <c r="D10" s="44"/>
      <c r="E10" s="44"/>
      <c r="F10" s="44"/>
      <c r="G10" s="44"/>
      <c r="H10" s="44"/>
      <c r="I10" s="44"/>
    </row>
    <row r="11" spans="1:13" s="63" customFormat="1" ht="18" customHeight="1" x14ac:dyDescent="0.25">
      <c r="A11" s="36"/>
      <c r="B11" s="35">
        <v>67</v>
      </c>
      <c r="C11" s="9" t="s">
        <v>165</v>
      </c>
      <c r="D11" s="59">
        <f>+D12+D14</f>
        <v>410392.22000000003</v>
      </c>
      <c r="E11" s="59">
        <f t="shared" ref="E11:G11" si="0">+E12+E14</f>
        <v>742279.69</v>
      </c>
      <c r="F11" s="59">
        <f>+F12+F14</f>
        <v>742279.69</v>
      </c>
      <c r="G11" s="59">
        <f t="shared" si="0"/>
        <v>539212.53</v>
      </c>
      <c r="H11" s="10">
        <f>+G11/D11*100</f>
        <v>131.38955948044045</v>
      </c>
      <c r="I11" s="10">
        <f t="shared" ref="I11:I16" si="1">+G11/F11*100</f>
        <v>72.642770274369227</v>
      </c>
    </row>
    <row r="12" spans="1:13" s="9" customFormat="1" ht="45" x14ac:dyDescent="0.25">
      <c r="A12" s="6"/>
      <c r="B12" s="6">
        <v>671</v>
      </c>
      <c r="C12" s="7" t="s">
        <v>102</v>
      </c>
      <c r="D12" s="8">
        <f>+D13</f>
        <v>364638.9</v>
      </c>
      <c r="E12" s="8">
        <f>+E13</f>
        <v>581253.73</v>
      </c>
      <c r="F12" s="8">
        <f>+F13</f>
        <v>581253.73</v>
      </c>
      <c r="G12" s="8">
        <f>+G13</f>
        <v>463431.63</v>
      </c>
      <c r="H12" s="10">
        <f>+G12/D12*100</f>
        <v>127.09330518493775</v>
      </c>
      <c r="I12" s="10">
        <f>+G12/F12*100</f>
        <v>79.729661261700642</v>
      </c>
      <c r="K12" s="29"/>
    </row>
    <row r="13" spans="1:13" ht="30" x14ac:dyDescent="0.25">
      <c r="A13" s="12"/>
      <c r="B13" s="12">
        <v>6711</v>
      </c>
      <c r="C13" s="13" t="s">
        <v>15</v>
      </c>
      <c r="D13" s="14">
        <v>364638.9</v>
      </c>
      <c r="E13" s="14">
        <v>581253.73</v>
      </c>
      <c r="F13" s="14">
        <v>581253.73</v>
      </c>
      <c r="G13" s="78">
        <v>463431.63</v>
      </c>
      <c r="H13" s="20">
        <f>+G13/D13*100</f>
        <v>127.09330518493775</v>
      </c>
      <c r="I13" s="20">
        <f>+G13/F13*100</f>
        <v>79.729661261700642</v>
      </c>
      <c r="M13" s="33"/>
    </row>
    <row r="14" spans="1:13" ht="30" customHeight="1" x14ac:dyDescent="0.25">
      <c r="A14" s="12"/>
      <c r="B14" s="6">
        <v>671</v>
      </c>
      <c r="C14" s="7" t="s">
        <v>103</v>
      </c>
      <c r="D14" s="8">
        <f>+D15+D16</f>
        <v>45753.32</v>
      </c>
      <c r="E14" s="8">
        <f>+E15+E16</f>
        <v>161025.96</v>
      </c>
      <c r="F14" s="8">
        <f>+F15+F16</f>
        <v>161025.96</v>
      </c>
      <c r="G14" s="8">
        <f>+G15+G16</f>
        <v>75780.900000000009</v>
      </c>
      <c r="H14" s="10">
        <f>+G14/D14*100</f>
        <v>165.62929203826084</v>
      </c>
      <c r="I14" s="10">
        <f t="shared" si="1"/>
        <v>47.061293719348122</v>
      </c>
      <c r="K14" s="33"/>
      <c r="M14" s="33"/>
    </row>
    <row r="15" spans="1:13" ht="33.75" customHeight="1" x14ac:dyDescent="0.25">
      <c r="A15" s="12"/>
      <c r="B15" s="12">
        <v>6711</v>
      </c>
      <c r="C15" s="13" t="s">
        <v>15</v>
      </c>
      <c r="D15" s="14">
        <v>29082.93</v>
      </c>
      <c r="E15" s="14">
        <v>75546.31</v>
      </c>
      <c r="F15" s="14">
        <v>75546.31</v>
      </c>
      <c r="G15" s="14">
        <v>74771.240000000005</v>
      </c>
      <c r="H15" s="20">
        <f>+G15/D15*100</f>
        <v>257.09665429170997</v>
      </c>
      <c r="I15" s="20">
        <f>+G15/F15*100</f>
        <v>98.974046515309624</v>
      </c>
      <c r="K15" s="33"/>
      <c r="M15" s="33"/>
    </row>
    <row r="16" spans="1:13" ht="45" x14ac:dyDescent="0.25">
      <c r="A16" s="12"/>
      <c r="B16" s="12">
        <v>6712</v>
      </c>
      <c r="C16" s="13" t="s">
        <v>80</v>
      </c>
      <c r="D16" s="14">
        <v>16670.39</v>
      </c>
      <c r="E16" s="14">
        <v>85479.65</v>
      </c>
      <c r="F16" s="14">
        <v>85479.65</v>
      </c>
      <c r="G16" s="14">
        <v>1009.66</v>
      </c>
      <c r="H16" s="20">
        <f t="shared" ref="H16" si="2">+G16/D16*100</f>
        <v>6.0566069540064751</v>
      </c>
      <c r="I16" s="20">
        <f t="shared" si="1"/>
        <v>1.181170021168781</v>
      </c>
      <c r="M16" s="33"/>
    </row>
    <row r="17" spans="1:14" ht="15.75" customHeight="1" x14ac:dyDescent="0.25">
      <c r="A17" s="39">
        <v>31</v>
      </c>
      <c r="B17" s="39" t="s">
        <v>98</v>
      </c>
      <c r="C17" s="40"/>
      <c r="D17" s="41"/>
      <c r="E17" s="41"/>
      <c r="F17" s="41"/>
      <c r="G17" s="41"/>
      <c r="H17" s="42"/>
      <c r="I17" s="42"/>
      <c r="M17" s="33"/>
    </row>
    <row r="18" spans="1:14" s="63" customFormat="1" ht="15.75" customHeight="1" x14ac:dyDescent="0.25">
      <c r="A18" s="36"/>
      <c r="B18" s="36">
        <v>64</v>
      </c>
      <c r="C18" s="62" t="s">
        <v>166</v>
      </c>
      <c r="D18" s="25">
        <f>+D19</f>
        <v>1.17</v>
      </c>
      <c r="E18" s="25">
        <f t="shared" ref="E18:G18" si="3">+E19</f>
        <v>6.64</v>
      </c>
      <c r="F18" s="25">
        <f t="shared" si="3"/>
        <v>6.64</v>
      </c>
      <c r="G18" s="25">
        <f t="shared" si="3"/>
        <v>14.420000000000002</v>
      </c>
      <c r="H18" s="10">
        <f t="shared" ref="H18:H25" si="4">+G18/D18*100</f>
        <v>1232.4786324786328</v>
      </c>
      <c r="I18" s="10">
        <f>+G18/F18*100</f>
        <v>217.16867469879523</v>
      </c>
      <c r="M18" s="72"/>
    </row>
    <row r="19" spans="1:14" s="9" customFormat="1" ht="45" x14ac:dyDescent="0.25">
      <c r="A19" s="6"/>
      <c r="B19" s="6">
        <v>641</v>
      </c>
      <c r="C19" s="7" t="s">
        <v>112</v>
      </c>
      <c r="D19" s="8">
        <f>+D20+D21</f>
        <v>1.17</v>
      </c>
      <c r="E19" s="8">
        <f>+E20+E21</f>
        <v>6.64</v>
      </c>
      <c r="F19" s="8">
        <f>+F20+F21</f>
        <v>6.64</v>
      </c>
      <c r="G19" s="8">
        <f>+G20+G21</f>
        <v>14.420000000000002</v>
      </c>
      <c r="H19" s="10">
        <f t="shared" si="4"/>
        <v>1232.4786324786328</v>
      </c>
      <c r="I19" s="10">
        <f>+G19/F19*100</f>
        <v>217.16867469879523</v>
      </c>
      <c r="L19" s="29"/>
      <c r="M19" s="29"/>
    </row>
    <row r="20" spans="1:14" ht="23.25" customHeight="1" x14ac:dyDescent="0.25">
      <c r="A20" s="12"/>
      <c r="B20" s="38" t="s">
        <v>104</v>
      </c>
      <c r="C20" s="37" t="s">
        <v>105</v>
      </c>
      <c r="D20" s="37">
        <v>0.23</v>
      </c>
      <c r="E20" s="14">
        <v>3.32</v>
      </c>
      <c r="F20" s="14">
        <v>3.32</v>
      </c>
      <c r="G20" s="14">
        <v>9.31</v>
      </c>
      <c r="H20" s="20">
        <f t="shared" si="4"/>
        <v>4047.826086956522</v>
      </c>
      <c r="I20" s="20">
        <f t="shared" ref="I20:I24" si="5">+G20/F20*100</f>
        <v>280.42168674698797</v>
      </c>
      <c r="M20" s="33"/>
    </row>
    <row r="21" spans="1:14" ht="23.25" customHeight="1" x14ac:dyDescent="0.25">
      <c r="A21" s="12"/>
      <c r="B21" s="38" t="s">
        <v>106</v>
      </c>
      <c r="C21" s="37" t="s">
        <v>107</v>
      </c>
      <c r="D21" s="26">
        <v>0.94</v>
      </c>
      <c r="E21" s="14">
        <v>3.32</v>
      </c>
      <c r="F21" s="14">
        <v>3.32</v>
      </c>
      <c r="G21" s="14">
        <v>5.1100000000000003</v>
      </c>
      <c r="H21" s="20">
        <f t="shared" si="4"/>
        <v>543.61702127659578</v>
      </c>
      <c r="I21" s="20">
        <f t="shared" si="5"/>
        <v>153.91566265060243</v>
      </c>
      <c r="M21" s="33"/>
      <c r="N21" s="33"/>
    </row>
    <row r="22" spans="1:14" s="9" customFormat="1" ht="23.25" customHeight="1" x14ac:dyDescent="0.25">
      <c r="A22" s="6"/>
      <c r="B22" s="35">
        <v>66</v>
      </c>
      <c r="C22" s="36" t="s">
        <v>167</v>
      </c>
      <c r="D22" s="25">
        <f>+D23</f>
        <v>4426</v>
      </c>
      <c r="E22" s="25">
        <f t="shared" ref="E22:G22" si="6">+E23</f>
        <v>9192.1</v>
      </c>
      <c r="F22" s="25">
        <f t="shared" si="6"/>
        <v>9192.1</v>
      </c>
      <c r="G22" s="25">
        <f t="shared" si="6"/>
        <v>9361.31</v>
      </c>
      <c r="H22" s="10">
        <f t="shared" si="4"/>
        <v>211.50723000451873</v>
      </c>
      <c r="I22" s="10">
        <f t="shared" si="5"/>
        <v>101.84081983442303</v>
      </c>
      <c r="M22" s="29"/>
    </row>
    <row r="23" spans="1:14" s="9" customFormat="1" ht="23.25" customHeight="1" x14ac:dyDescent="0.25">
      <c r="A23" s="6"/>
      <c r="B23" s="35">
        <v>661</v>
      </c>
      <c r="C23" s="36" t="s">
        <v>109</v>
      </c>
      <c r="D23" s="8">
        <f>+D24+D25</f>
        <v>4426</v>
      </c>
      <c r="E23" s="8">
        <f>+E24+E25</f>
        <v>9192.1</v>
      </c>
      <c r="F23" s="8">
        <f>+F24+F25</f>
        <v>9192.1</v>
      </c>
      <c r="G23" s="8">
        <f>+G24+G25</f>
        <v>9361.31</v>
      </c>
      <c r="H23" s="10">
        <f t="shared" si="4"/>
        <v>211.50723000451873</v>
      </c>
      <c r="I23" s="10">
        <f t="shared" si="5"/>
        <v>101.84081983442303</v>
      </c>
      <c r="M23" s="29"/>
    </row>
    <row r="24" spans="1:14" ht="23.25" customHeight="1" x14ac:dyDescent="0.25">
      <c r="A24" s="12"/>
      <c r="B24" s="38" t="s">
        <v>108</v>
      </c>
      <c r="C24" s="37" t="s">
        <v>109</v>
      </c>
      <c r="D24" s="26">
        <v>281.04000000000002</v>
      </c>
      <c r="E24" s="14">
        <v>791.02</v>
      </c>
      <c r="F24" s="14">
        <v>791.02</v>
      </c>
      <c r="G24" s="14">
        <v>427.49</v>
      </c>
      <c r="H24" s="20">
        <f>+G24/D24*100</f>
        <v>152.11001992598918</v>
      </c>
      <c r="I24" s="20">
        <f t="shared" si="5"/>
        <v>54.042881343076033</v>
      </c>
      <c r="J24" s="33"/>
      <c r="K24" s="33"/>
      <c r="L24" s="33"/>
      <c r="M24" s="33"/>
    </row>
    <row r="25" spans="1:14" ht="23.25" customHeight="1" x14ac:dyDescent="0.25">
      <c r="A25" s="12"/>
      <c r="B25" s="38" t="s">
        <v>110</v>
      </c>
      <c r="C25" s="37" t="s">
        <v>111</v>
      </c>
      <c r="D25" s="26">
        <v>4144.96</v>
      </c>
      <c r="E25" s="14">
        <v>8401.08</v>
      </c>
      <c r="F25" s="14">
        <v>8401.08</v>
      </c>
      <c r="G25" s="14">
        <v>8933.82</v>
      </c>
      <c r="H25" s="20">
        <f t="shared" si="4"/>
        <v>215.5345286806145</v>
      </c>
      <c r="I25" s="20">
        <f>+G25/F25*100</f>
        <v>106.34132754360152</v>
      </c>
      <c r="K25" s="33"/>
      <c r="M25" s="33"/>
    </row>
    <row r="26" spans="1:14" ht="12.75" customHeight="1" x14ac:dyDescent="0.25">
      <c r="A26" s="39">
        <v>43</v>
      </c>
      <c r="B26" s="39" t="s">
        <v>147</v>
      </c>
      <c r="C26" s="45"/>
      <c r="D26" s="41"/>
      <c r="E26" s="41"/>
      <c r="F26" s="41"/>
      <c r="G26" s="41"/>
      <c r="H26" s="42"/>
      <c r="I26" s="42"/>
      <c r="M26" s="33"/>
    </row>
    <row r="27" spans="1:14" s="63" customFormat="1" ht="23.25" customHeight="1" x14ac:dyDescent="0.25">
      <c r="A27" s="36"/>
      <c r="B27" s="36">
        <v>65</v>
      </c>
      <c r="C27" s="36" t="s">
        <v>168</v>
      </c>
      <c r="D27" s="25">
        <f>+D28</f>
        <v>1326.29</v>
      </c>
      <c r="E27" s="25">
        <f t="shared" ref="E27:G27" si="7">+E28</f>
        <v>1194.5</v>
      </c>
      <c r="F27" s="25">
        <f t="shared" si="7"/>
        <v>1194.5</v>
      </c>
      <c r="G27" s="25">
        <f t="shared" si="7"/>
        <v>416</v>
      </c>
      <c r="H27" s="10">
        <f>+G27/D27*100</f>
        <v>31.365689253481516</v>
      </c>
      <c r="I27" s="10">
        <f>+G27/F27*100</f>
        <v>34.826287149434911</v>
      </c>
      <c r="M27" s="72"/>
    </row>
    <row r="28" spans="1:14" s="9" customFormat="1" ht="28.5" customHeight="1" x14ac:dyDescent="0.25">
      <c r="A28" s="6"/>
      <c r="B28" s="6">
        <v>652</v>
      </c>
      <c r="C28" s="7" t="s">
        <v>83</v>
      </c>
      <c r="D28" s="8">
        <f>+D29</f>
        <v>1326.29</v>
      </c>
      <c r="E28" s="8">
        <f>+E29</f>
        <v>1194.5</v>
      </c>
      <c r="F28" s="8">
        <f t="shared" ref="F28:G28" si="8">+F29</f>
        <v>1194.5</v>
      </c>
      <c r="G28" s="8">
        <f t="shared" si="8"/>
        <v>416</v>
      </c>
      <c r="H28" s="10">
        <f>+G28/D28*100</f>
        <v>31.365689253481516</v>
      </c>
      <c r="I28" s="10">
        <f>+G28/F28*100</f>
        <v>34.826287149434911</v>
      </c>
      <c r="M28" s="29"/>
    </row>
    <row r="29" spans="1:14" ht="30" x14ac:dyDescent="0.25">
      <c r="A29" s="12"/>
      <c r="B29" s="12">
        <v>6526</v>
      </c>
      <c r="C29" s="13" t="s">
        <v>81</v>
      </c>
      <c r="D29" s="14">
        <v>1326.29</v>
      </c>
      <c r="E29" s="14">
        <v>1194.5</v>
      </c>
      <c r="F29" s="14">
        <v>1194.5</v>
      </c>
      <c r="G29" s="14">
        <v>416</v>
      </c>
      <c r="H29" s="20">
        <f>+G29/D29*100</f>
        <v>31.365689253481516</v>
      </c>
      <c r="I29" s="20">
        <f>+G29/F29*100</f>
        <v>34.826287149434911</v>
      </c>
      <c r="M29" s="33"/>
    </row>
    <row r="30" spans="1:14" x14ac:dyDescent="0.25">
      <c r="A30" s="45"/>
      <c r="B30" s="39" t="s">
        <v>118</v>
      </c>
      <c r="C30" s="40"/>
      <c r="D30" s="41"/>
      <c r="E30" s="41"/>
      <c r="F30" s="41"/>
      <c r="G30" s="41"/>
      <c r="H30" s="42"/>
      <c r="I30" s="42"/>
      <c r="M30" s="33"/>
    </row>
    <row r="31" spans="1:14" ht="20.25" customHeight="1" x14ac:dyDescent="0.25">
      <c r="A31" s="39">
        <v>31</v>
      </c>
      <c r="B31" s="39" t="s">
        <v>98</v>
      </c>
      <c r="C31" s="40"/>
      <c r="D31" s="46"/>
      <c r="E31" s="46"/>
      <c r="F31" s="46"/>
      <c r="G31" s="46"/>
      <c r="H31" s="47"/>
      <c r="I31" s="47"/>
      <c r="M31" s="33"/>
    </row>
    <row r="32" spans="1:14" s="63" customFormat="1" ht="20.25" customHeight="1" x14ac:dyDescent="0.25">
      <c r="A32" s="36"/>
      <c r="B32" s="36">
        <v>66</v>
      </c>
      <c r="C32" s="9" t="s">
        <v>169</v>
      </c>
      <c r="D32" s="25">
        <f>+D33</f>
        <v>0</v>
      </c>
      <c r="E32" s="25">
        <f t="shared" ref="E32:G32" si="9">+E33</f>
        <v>66.36</v>
      </c>
      <c r="F32" s="25">
        <f t="shared" si="9"/>
        <v>66.36</v>
      </c>
      <c r="G32" s="25">
        <f t="shared" si="9"/>
        <v>0</v>
      </c>
      <c r="H32" s="10" t="e">
        <f>+G32/D32*100</f>
        <v>#DIV/0!</v>
      </c>
      <c r="I32" s="10">
        <f>+G32/F32*100</f>
        <v>0</v>
      </c>
      <c r="M32" s="72"/>
    </row>
    <row r="33" spans="1:13" s="63" customFormat="1" ht="20.25" customHeight="1" x14ac:dyDescent="0.25">
      <c r="A33" s="36"/>
      <c r="B33" s="36">
        <v>661</v>
      </c>
      <c r="C33" s="62" t="s">
        <v>109</v>
      </c>
      <c r="D33" s="25">
        <f>+D34</f>
        <v>0</v>
      </c>
      <c r="E33" s="25">
        <f t="shared" ref="E33:G33" si="10">+E34</f>
        <v>66.36</v>
      </c>
      <c r="F33" s="25">
        <f t="shared" si="10"/>
        <v>66.36</v>
      </c>
      <c r="G33" s="25">
        <f t="shared" si="10"/>
        <v>0</v>
      </c>
      <c r="H33" s="10" t="e">
        <f>+G33/D33*100</f>
        <v>#DIV/0!</v>
      </c>
      <c r="I33" s="10">
        <f>+G33/F33*100</f>
        <v>0</v>
      </c>
      <c r="M33" s="72"/>
    </row>
    <row r="34" spans="1:13" ht="29.25" customHeight="1" x14ac:dyDescent="0.25">
      <c r="A34" s="12"/>
      <c r="B34" s="38" t="s">
        <v>110</v>
      </c>
      <c r="C34" s="37" t="s">
        <v>111</v>
      </c>
      <c r="D34" s="60">
        <v>0</v>
      </c>
      <c r="E34" s="14">
        <v>66.36</v>
      </c>
      <c r="F34" s="14">
        <v>66.36</v>
      </c>
      <c r="G34" s="60">
        <v>0</v>
      </c>
      <c r="H34" s="61" t="e">
        <f>+G34/D34*100</f>
        <v>#DIV/0!</v>
      </c>
      <c r="I34" s="61">
        <v>0</v>
      </c>
      <c r="M34" s="33"/>
    </row>
    <row r="35" spans="1:13" s="9" customFormat="1" ht="18" customHeight="1" x14ac:dyDescent="0.25">
      <c r="A35" s="39">
        <v>52</v>
      </c>
      <c r="B35" s="39" t="s">
        <v>148</v>
      </c>
      <c r="C35" s="48"/>
      <c r="D35" s="46"/>
      <c r="E35" s="46"/>
      <c r="F35" s="46"/>
      <c r="G35" s="46"/>
      <c r="H35" s="47"/>
      <c r="I35" s="47"/>
      <c r="M35" s="29"/>
    </row>
    <row r="36" spans="1:13" s="63" customFormat="1" ht="31.5" customHeight="1" x14ac:dyDescent="0.25">
      <c r="A36" s="36"/>
      <c r="B36" s="36">
        <v>63</v>
      </c>
      <c r="C36" s="62" t="s">
        <v>170</v>
      </c>
      <c r="D36" s="25">
        <f>+D37</f>
        <v>0</v>
      </c>
      <c r="E36" s="25">
        <f t="shared" ref="E36:G36" si="11">+E37</f>
        <v>6335.86</v>
      </c>
      <c r="F36" s="25">
        <f t="shared" si="11"/>
        <v>10925</v>
      </c>
      <c r="G36" s="25">
        <f t="shared" si="11"/>
        <v>15295</v>
      </c>
      <c r="H36" s="10" t="e">
        <f>+G36/D36*100</f>
        <v>#DIV/0!</v>
      </c>
      <c r="I36" s="10">
        <f>+G36/F36*100</f>
        <v>140</v>
      </c>
      <c r="M36" s="72"/>
    </row>
    <row r="37" spans="1:13" s="9" customFormat="1" x14ac:dyDescent="0.25">
      <c r="A37" s="6"/>
      <c r="B37" s="6">
        <v>633</v>
      </c>
      <c r="C37" s="7" t="s">
        <v>143</v>
      </c>
      <c r="D37" s="8">
        <f>+D38</f>
        <v>0</v>
      </c>
      <c r="E37" s="8">
        <f>+E38</f>
        <v>6335.86</v>
      </c>
      <c r="F37" s="8">
        <f>+F38</f>
        <v>10925</v>
      </c>
      <c r="G37" s="8">
        <f>+G38</f>
        <v>15295</v>
      </c>
      <c r="H37" s="10" t="e">
        <f>+G37/D37*100</f>
        <v>#DIV/0!</v>
      </c>
      <c r="I37" s="10">
        <f>+G37/F37*100</f>
        <v>140</v>
      </c>
      <c r="M37" s="29"/>
    </row>
    <row r="38" spans="1:13" s="9" customFormat="1" ht="29.25" customHeight="1" x14ac:dyDescent="0.25">
      <c r="A38" s="6"/>
      <c r="B38" s="38">
        <v>6331</v>
      </c>
      <c r="C38" s="37" t="s">
        <v>144</v>
      </c>
      <c r="D38" s="14">
        <v>0</v>
      </c>
      <c r="E38" s="14">
        <v>6335.86</v>
      </c>
      <c r="F38" s="14">
        <v>10925</v>
      </c>
      <c r="G38" s="14">
        <v>15295</v>
      </c>
      <c r="H38" s="20" t="e">
        <f>+G38/D38*100</f>
        <v>#DIV/0!</v>
      </c>
      <c r="I38" s="20">
        <f>+G38/F38*100</f>
        <v>140</v>
      </c>
      <c r="M38" s="29"/>
    </row>
    <row r="39" spans="1:13" ht="24" customHeight="1" x14ac:dyDescent="0.25">
      <c r="A39" s="49">
        <v>57</v>
      </c>
      <c r="B39" s="39" t="s">
        <v>149</v>
      </c>
      <c r="C39" s="40"/>
      <c r="D39" s="46"/>
      <c r="E39" s="46"/>
      <c r="F39" s="46"/>
      <c r="G39" s="46"/>
      <c r="H39" s="47"/>
      <c r="I39" s="47"/>
      <c r="M39" s="33"/>
    </row>
    <row r="40" spans="1:13" s="63" customFormat="1" ht="34.5" customHeight="1" x14ac:dyDescent="0.25">
      <c r="A40" s="35"/>
      <c r="B40" s="36">
        <v>63</v>
      </c>
      <c r="C40" s="62" t="s">
        <v>170</v>
      </c>
      <c r="D40" s="25">
        <f>+D41</f>
        <v>221111.8</v>
      </c>
      <c r="E40" s="25">
        <f t="shared" ref="E40:G40" si="12">+E41</f>
        <v>3149681.84</v>
      </c>
      <c r="F40" s="25">
        <f t="shared" si="12"/>
        <v>3149681.84</v>
      </c>
      <c r="G40" s="25">
        <f t="shared" si="12"/>
        <v>3076520.88</v>
      </c>
      <c r="H40" s="59">
        <f>+G40/D40*100</f>
        <v>1391.3870177891908</v>
      </c>
      <c r="I40" s="59">
        <f>+G40/F40*100</f>
        <v>97.67719523061416</v>
      </c>
      <c r="M40" s="72"/>
    </row>
    <row r="41" spans="1:13" s="63" customFormat="1" ht="29.25" customHeight="1" x14ac:dyDescent="0.25">
      <c r="A41" s="35"/>
      <c r="B41" s="36">
        <v>632</v>
      </c>
      <c r="C41" s="62" t="s">
        <v>140</v>
      </c>
      <c r="D41" s="25">
        <f>+D42</f>
        <v>221111.8</v>
      </c>
      <c r="E41" s="25">
        <f>+E42</f>
        <v>3149681.84</v>
      </c>
      <c r="F41" s="25">
        <f t="shared" ref="F41:G41" si="13">+F42</f>
        <v>3149681.84</v>
      </c>
      <c r="G41" s="25">
        <f t="shared" si="13"/>
        <v>3076520.88</v>
      </c>
      <c r="H41" s="59">
        <f>+G41/D41*100</f>
        <v>1391.3870177891908</v>
      </c>
      <c r="I41" s="59">
        <f>+G41/F41*100</f>
        <v>97.67719523061416</v>
      </c>
      <c r="M41" s="72"/>
    </row>
    <row r="42" spans="1:13" ht="24" customHeight="1" x14ac:dyDescent="0.25">
      <c r="A42" s="12"/>
      <c r="B42" s="38" t="s">
        <v>116</v>
      </c>
      <c r="C42" s="37" t="s">
        <v>117</v>
      </c>
      <c r="D42" s="14">
        <v>221111.8</v>
      </c>
      <c r="E42" s="14">
        <v>3149681.84</v>
      </c>
      <c r="F42" s="14">
        <v>3149681.84</v>
      </c>
      <c r="G42" s="14">
        <v>3076520.88</v>
      </c>
      <c r="H42" s="20">
        <f>+G42/D42*100</f>
        <v>1391.3870177891908</v>
      </c>
      <c r="I42" s="20">
        <f>+G42/F42*100</f>
        <v>97.67719523061416</v>
      </c>
      <c r="K42" s="33"/>
      <c r="M42" s="33"/>
    </row>
    <row r="43" spans="1:13" s="9" customFormat="1" ht="24.75" customHeight="1" x14ac:dyDescent="0.25">
      <c r="A43" s="39"/>
      <c r="B43" s="85" t="s">
        <v>17</v>
      </c>
      <c r="C43" s="85"/>
      <c r="D43" s="46">
        <f>+D41+D37+D33+D28+D23+D19+D14+D12</f>
        <v>637257.48</v>
      </c>
      <c r="E43" s="46">
        <f t="shared" ref="E43:I43" si="14">+E41+E37+E33+E28+E23+E19+E14+E12</f>
        <v>3908756.9899999998</v>
      </c>
      <c r="F43" s="46">
        <f t="shared" si="14"/>
        <v>3913346.13</v>
      </c>
      <c r="G43" s="46">
        <f t="shared" si="14"/>
        <v>3640820.1399999997</v>
      </c>
      <c r="H43" s="46">
        <f>+G43/D43*100</f>
        <v>571.32638756943265</v>
      </c>
      <c r="I43" s="46">
        <f t="shared" si="14"/>
        <v>718.30393189431607</v>
      </c>
      <c r="M43" s="29"/>
    </row>
    <row r="44" spans="1:13" s="9" customFormat="1" ht="25.5" customHeight="1" x14ac:dyDescent="0.25">
      <c r="A44" s="39"/>
      <c r="B44" s="85"/>
      <c r="C44" s="85"/>
      <c r="D44" s="46"/>
      <c r="E44" s="46"/>
      <c r="F44" s="46"/>
      <c r="G44" s="46"/>
      <c r="H44" s="49"/>
      <c r="I44" s="47"/>
    </row>
    <row r="47" spans="1:13" x14ac:dyDescent="0.25">
      <c r="B47" s="82" t="s">
        <v>19</v>
      </c>
      <c r="C47" s="82"/>
      <c r="D47" s="82"/>
      <c r="E47" s="82"/>
      <c r="F47" s="82"/>
      <c r="G47" s="82"/>
      <c r="H47" s="82"/>
      <c r="I47" s="82"/>
    </row>
    <row r="48" spans="1:13" x14ac:dyDescent="0.25">
      <c r="B48" s="56"/>
      <c r="C48" s="56"/>
      <c r="D48" s="56"/>
      <c r="E48" s="56"/>
      <c r="F48" s="56"/>
      <c r="G48" s="56"/>
      <c r="H48" s="56"/>
      <c r="I48" s="56"/>
    </row>
    <row r="50" spans="1:13" ht="45" x14ac:dyDescent="0.25">
      <c r="A50" s="6" t="s">
        <v>115</v>
      </c>
      <c r="B50" s="4" t="s">
        <v>113</v>
      </c>
      <c r="C50" s="4" t="s">
        <v>114</v>
      </c>
      <c r="D50" s="4" t="s">
        <v>101</v>
      </c>
      <c r="E50" s="4" t="s">
        <v>180</v>
      </c>
      <c r="F50" s="4" t="s">
        <v>181</v>
      </c>
      <c r="G50" s="4" t="s">
        <v>182</v>
      </c>
      <c r="H50" s="4" t="s">
        <v>176</v>
      </c>
      <c r="I50" s="4" t="s">
        <v>177</v>
      </c>
    </row>
    <row r="51" spans="1:13" x14ac:dyDescent="0.25">
      <c r="A51" s="31" t="s">
        <v>7</v>
      </c>
      <c r="B51" s="31" t="s">
        <v>8</v>
      </c>
      <c r="C51" s="31" t="s">
        <v>9</v>
      </c>
      <c r="D51" s="31" t="s">
        <v>10</v>
      </c>
      <c r="E51" s="31" t="s">
        <v>11</v>
      </c>
      <c r="F51" s="31" t="s">
        <v>119</v>
      </c>
      <c r="G51" s="31" t="s">
        <v>120</v>
      </c>
      <c r="H51" s="31" t="s">
        <v>121</v>
      </c>
      <c r="I51" s="31" t="s">
        <v>122</v>
      </c>
    </row>
    <row r="52" spans="1:13" s="9" customFormat="1" x14ac:dyDescent="0.25">
      <c r="A52" s="39">
        <v>11</v>
      </c>
      <c r="B52" s="43" t="s">
        <v>146</v>
      </c>
      <c r="C52" s="57"/>
      <c r="D52" s="57"/>
      <c r="E52" s="57"/>
      <c r="F52" s="57"/>
      <c r="G52" s="57"/>
      <c r="H52" s="57"/>
      <c r="I52" s="57"/>
    </row>
    <row r="53" spans="1:13" s="63" customFormat="1" x14ac:dyDescent="0.25">
      <c r="A53" s="36"/>
      <c r="B53" s="35">
        <v>31</v>
      </c>
      <c r="C53" s="73" t="s">
        <v>20</v>
      </c>
      <c r="D53" s="59">
        <f>+D54+D58+D60</f>
        <v>228907.79082885393</v>
      </c>
      <c r="E53" s="59">
        <f>+E54+E58+E60</f>
        <v>329988.8899999999</v>
      </c>
      <c r="F53" s="59">
        <v>329988.89</v>
      </c>
      <c r="G53" s="59">
        <f t="shared" ref="G53" si="15">+G54+G58+G60</f>
        <v>279327.71000000002</v>
      </c>
      <c r="H53" s="10">
        <f t="shared" ref="H53:H54" si="16">+G53/D53*100</f>
        <v>122.02630106584849</v>
      </c>
      <c r="I53" s="10">
        <f t="shared" ref="I53:I54" si="17">+G53/F53*100</f>
        <v>84.647610408944374</v>
      </c>
    </row>
    <row r="54" spans="1:13" s="68" customFormat="1" x14ac:dyDescent="0.25">
      <c r="A54" s="66"/>
      <c r="B54" s="67">
        <v>311</v>
      </c>
      <c r="C54" s="71" t="s">
        <v>150</v>
      </c>
      <c r="D54" s="69">
        <f>+D55+D56+D57</f>
        <v>187498.23213219192</v>
      </c>
      <c r="E54" s="69">
        <f t="shared" ref="E54:G54" si="18">+E55+E56+E57</f>
        <v>273825.86999999994</v>
      </c>
      <c r="F54" s="69">
        <v>273825.87</v>
      </c>
      <c r="G54" s="69">
        <f t="shared" si="18"/>
        <v>230929.13</v>
      </c>
      <c r="H54" s="10">
        <f t="shared" si="16"/>
        <v>123.16336392824654</v>
      </c>
      <c r="I54" s="10">
        <f t="shared" si="17"/>
        <v>84.334299750421678</v>
      </c>
    </row>
    <row r="55" spans="1:13" x14ac:dyDescent="0.25">
      <c r="A55" s="12"/>
      <c r="B55" s="12">
        <v>3111</v>
      </c>
      <c r="C55" s="13" t="s">
        <v>21</v>
      </c>
      <c r="D55" s="14">
        <v>185299.5659964165</v>
      </c>
      <c r="E55" s="54">
        <v>272100.46999999997</v>
      </c>
      <c r="F55" s="54">
        <v>272100.46999999997</v>
      </c>
      <c r="G55" s="14">
        <v>230153.41</v>
      </c>
      <c r="H55" s="20">
        <f t="shared" ref="H55:H62" si="19">+G55/D55*100</f>
        <v>124.20612469456671</v>
      </c>
      <c r="I55" s="20">
        <f t="shared" ref="I55:I72" si="20">+G55/F55*100</f>
        <v>84.583981056703067</v>
      </c>
      <c r="L55" s="33"/>
    </row>
    <row r="56" spans="1:13" x14ac:dyDescent="0.25">
      <c r="A56" s="12"/>
      <c r="B56" s="12">
        <v>3113</v>
      </c>
      <c r="C56" s="13" t="s">
        <v>55</v>
      </c>
      <c r="D56" s="14">
        <v>1971.6304997013735</v>
      </c>
      <c r="E56" s="54">
        <v>1327.23</v>
      </c>
      <c r="F56" s="54">
        <v>1327.23</v>
      </c>
      <c r="G56" s="14">
        <v>420.76</v>
      </c>
      <c r="H56" s="20">
        <f t="shared" si="19"/>
        <v>21.340712677336295</v>
      </c>
      <c r="I56" s="20">
        <f t="shared" ref="I56" si="21">+G56/F56*100</f>
        <v>31.702116437994921</v>
      </c>
      <c r="L56" s="33"/>
      <c r="M56" s="33"/>
    </row>
    <row r="57" spans="1:13" x14ac:dyDescent="0.25">
      <c r="A57" s="12"/>
      <c r="B57" s="12">
        <v>3114</v>
      </c>
      <c r="C57" s="13" t="s">
        <v>56</v>
      </c>
      <c r="D57" s="14">
        <v>227.03563607405931</v>
      </c>
      <c r="E57" s="54">
        <v>398.17</v>
      </c>
      <c r="F57" s="54">
        <v>398.17</v>
      </c>
      <c r="G57" s="14">
        <v>354.96</v>
      </c>
      <c r="H57" s="20">
        <f t="shared" si="19"/>
        <v>156.34549982462295</v>
      </c>
      <c r="I57" s="20">
        <f t="shared" ref="I57" si="22">+G57/F57*100</f>
        <v>89.147851420247619</v>
      </c>
      <c r="L57" s="33"/>
      <c r="M57" s="33"/>
    </row>
    <row r="58" spans="1:13" s="9" customFormat="1" x14ac:dyDescent="0.25">
      <c r="A58" s="6"/>
      <c r="B58" s="6">
        <v>312</v>
      </c>
      <c r="C58" s="7" t="s">
        <v>22</v>
      </c>
      <c r="D58" s="8">
        <f>+D59</f>
        <v>10160.719357621607</v>
      </c>
      <c r="E58" s="8">
        <f t="shared" ref="E58:G58" si="23">+E59</f>
        <v>9290.6</v>
      </c>
      <c r="F58" s="8">
        <v>9290.6</v>
      </c>
      <c r="G58" s="8">
        <f t="shared" si="23"/>
        <v>10249.219999999999</v>
      </c>
      <c r="H58" s="20">
        <f t="shared" ref="H58:H60" si="24">+G58/D58*100</f>
        <v>100.87100764486728</v>
      </c>
      <c r="I58" s="20">
        <f t="shared" ref="I58:I60" si="25">+G58/F58*100</f>
        <v>110.31817105461433</v>
      </c>
      <c r="L58" s="33"/>
    </row>
    <row r="59" spans="1:13" x14ac:dyDescent="0.25">
      <c r="A59" s="12"/>
      <c r="B59" s="12">
        <v>3121</v>
      </c>
      <c r="C59" s="13" t="s">
        <v>22</v>
      </c>
      <c r="D59" s="14">
        <v>10160.719357621607</v>
      </c>
      <c r="E59" s="14">
        <v>9290.6</v>
      </c>
      <c r="F59" s="14">
        <v>9290.6</v>
      </c>
      <c r="G59" s="14">
        <v>10249.219999999999</v>
      </c>
      <c r="H59" s="20">
        <f t="shared" si="24"/>
        <v>100.87100764486728</v>
      </c>
      <c r="I59" s="20">
        <f t="shared" si="25"/>
        <v>110.31817105461433</v>
      </c>
      <c r="L59" s="33"/>
    </row>
    <row r="60" spans="1:13" s="9" customFormat="1" x14ac:dyDescent="0.25">
      <c r="A60" s="6"/>
      <c r="B60" s="6">
        <v>313</v>
      </c>
      <c r="C60" s="7" t="s">
        <v>151</v>
      </c>
      <c r="D60" s="8">
        <f>+D61</f>
        <v>31248.839339040413</v>
      </c>
      <c r="E60" s="8">
        <f t="shared" ref="E60:G60" si="26">+E61</f>
        <v>46872.42</v>
      </c>
      <c r="F60" s="8">
        <v>46872.42</v>
      </c>
      <c r="G60" s="8">
        <f t="shared" si="26"/>
        <v>38149.360000000001</v>
      </c>
      <c r="H60" s="20">
        <f t="shared" si="24"/>
        <v>122.08248628402174</v>
      </c>
      <c r="I60" s="20">
        <f t="shared" si="25"/>
        <v>81.389781026881053</v>
      </c>
      <c r="L60" s="33"/>
    </row>
    <row r="61" spans="1:13" ht="30" x14ac:dyDescent="0.25">
      <c r="A61" s="12"/>
      <c r="B61" s="12">
        <v>3132</v>
      </c>
      <c r="C61" s="13" t="s">
        <v>24</v>
      </c>
      <c r="D61" s="14">
        <v>31248.839339040413</v>
      </c>
      <c r="E61" s="14">
        <v>46872.42</v>
      </c>
      <c r="F61" s="14">
        <v>46872.42</v>
      </c>
      <c r="G61" s="14">
        <v>38149.360000000001</v>
      </c>
      <c r="H61" s="20">
        <f t="shared" si="19"/>
        <v>122.08248628402174</v>
      </c>
      <c r="I61" s="20">
        <f t="shared" si="20"/>
        <v>81.389781026881053</v>
      </c>
      <c r="L61" s="33"/>
    </row>
    <row r="62" spans="1:13" s="9" customFormat="1" x14ac:dyDescent="0.25">
      <c r="A62" s="6"/>
      <c r="B62" s="6">
        <v>32</v>
      </c>
      <c r="C62" s="7" t="s">
        <v>161</v>
      </c>
      <c r="D62" s="8">
        <f>+D63+D68+D75+D85</f>
        <v>136493.61736014334</v>
      </c>
      <c r="E62" s="8">
        <f t="shared" ref="E62:G62" si="27">+E63+E68+E75+E85</f>
        <v>249240.81</v>
      </c>
      <c r="F62" s="8">
        <v>249240.81</v>
      </c>
      <c r="G62" s="8">
        <f t="shared" si="27"/>
        <v>183601.88999999998</v>
      </c>
      <c r="H62" s="10">
        <f t="shared" si="19"/>
        <v>134.51316885796919</v>
      </c>
      <c r="I62" s="10">
        <f t="shared" si="20"/>
        <v>73.664457277281343</v>
      </c>
      <c r="L62" s="33"/>
    </row>
    <row r="63" spans="1:13" s="9" customFormat="1" x14ac:dyDescent="0.25">
      <c r="A63" s="6"/>
      <c r="B63" s="6">
        <v>321</v>
      </c>
      <c r="C63" s="7" t="s">
        <v>152</v>
      </c>
      <c r="D63" s="8">
        <f>+D64+D65+D66+D67</f>
        <v>7213.8615701108229</v>
      </c>
      <c r="E63" s="8">
        <f t="shared" ref="E63:G63" si="28">+E64+E65+E66+E67</f>
        <v>8958.7799999999988</v>
      </c>
      <c r="F63" s="8">
        <v>8958.7800000000007</v>
      </c>
      <c r="G63" s="8">
        <f t="shared" si="28"/>
        <v>8156.62</v>
      </c>
      <c r="H63" s="20">
        <f t="shared" ref="H63" si="29">+G63/D63*100</f>
        <v>113.06870697096969</v>
      </c>
      <c r="I63" s="20">
        <f t="shared" ref="I63" si="30">+G63/F63*100</f>
        <v>91.046102259459431</v>
      </c>
      <c r="L63" s="33"/>
    </row>
    <row r="64" spans="1:13" x14ac:dyDescent="0.25">
      <c r="A64" s="12"/>
      <c r="B64" s="12">
        <v>3211</v>
      </c>
      <c r="C64" s="13" t="s">
        <v>27</v>
      </c>
      <c r="D64" s="14">
        <v>457.23007498838672</v>
      </c>
      <c r="E64" s="14">
        <v>530.89</v>
      </c>
      <c r="F64" s="14">
        <v>530.89</v>
      </c>
      <c r="G64" s="14">
        <v>162.46</v>
      </c>
      <c r="H64" s="20">
        <f t="shared" ref="H64:H72" si="31">+G64/D64*100</f>
        <v>35.531346008708276</v>
      </c>
      <c r="I64" s="20">
        <f t="shared" si="20"/>
        <v>30.60144286010285</v>
      </c>
      <c r="L64" s="33"/>
    </row>
    <row r="65" spans="1:12" ht="30" x14ac:dyDescent="0.25">
      <c r="A65" s="12"/>
      <c r="B65" s="12">
        <v>3212</v>
      </c>
      <c r="C65" s="13" t="s">
        <v>28</v>
      </c>
      <c r="D65" s="14">
        <v>6033.2921892627237</v>
      </c>
      <c r="E65" s="14">
        <v>7963.37</v>
      </c>
      <c r="F65" s="14">
        <v>7963.37</v>
      </c>
      <c r="G65" s="14">
        <v>7759.96</v>
      </c>
      <c r="H65" s="20">
        <f t="shared" ref="H65" si="32">+G65/D65*100</f>
        <v>128.6189986589772</v>
      </c>
      <c r="I65" s="20">
        <f t="shared" ref="I65" si="33">+G65/F65*100</f>
        <v>97.445679404573696</v>
      </c>
      <c r="L65" s="33"/>
    </row>
    <row r="66" spans="1:12" x14ac:dyDescent="0.25">
      <c r="A66" s="12"/>
      <c r="B66" s="12">
        <v>3213</v>
      </c>
      <c r="C66" s="13" t="s">
        <v>57</v>
      </c>
      <c r="D66" s="14">
        <v>647.68730506337511</v>
      </c>
      <c r="E66" s="14">
        <v>331.8</v>
      </c>
      <c r="F66" s="14">
        <v>331.8</v>
      </c>
      <c r="G66" s="14">
        <v>95</v>
      </c>
      <c r="H66" s="20">
        <f t="shared" ref="H66:H67" si="34">+G66/D66*100</f>
        <v>14.667571721311475</v>
      </c>
      <c r="I66" s="20">
        <f t="shared" ref="I66:I67" si="35">+G66/F66*100</f>
        <v>28.631705846895724</v>
      </c>
      <c r="L66" s="33"/>
    </row>
    <row r="67" spans="1:12" x14ac:dyDescent="0.25">
      <c r="A67" s="12"/>
      <c r="B67" s="12">
        <v>3214</v>
      </c>
      <c r="C67" s="13" t="s">
        <v>58</v>
      </c>
      <c r="D67" s="14">
        <v>75.65200079633685</v>
      </c>
      <c r="E67" s="14">
        <v>132.72</v>
      </c>
      <c r="F67" s="14">
        <v>132.72</v>
      </c>
      <c r="G67" s="14">
        <v>139.19999999999999</v>
      </c>
      <c r="H67" s="20">
        <f t="shared" si="34"/>
        <v>184.00042105263157</v>
      </c>
      <c r="I67" s="20">
        <f t="shared" si="35"/>
        <v>104.88245931283906</v>
      </c>
      <c r="L67" s="33"/>
    </row>
    <row r="68" spans="1:12" s="9" customFormat="1" x14ac:dyDescent="0.25">
      <c r="A68" s="6"/>
      <c r="B68" s="6">
        <v>322</v>
      </c>
      <c r="C68" s="7" t="s">
        <v>29</v>
      </c>
      <c r="D68" s="8">
        <f>+D69+D70+D71+D72+D73+D74</f>
        <v>33869.374211958318</v>
      </c>
      <c r="E68" s="8">
        <f t="shared" ref="E68:G68" si="36">+E69+E70+E71+E72+E73+E74</f>
        <v>60797.000000000007</v>
      </c>
      <c r="F68" s="8">
        <v>60797</v>
      </c>
      <c r="G68" s="8">
        <f t="shared" si="36"/>
        <v>32681.27</v>
      </c>
      <c r="H68" s="20">
        <f t="shared" ref="H68" si="37">+G68/D68*100</f>
        <v>96.492098718674185</v>
      </c>
      <c r="I68" s="20">
        <f t="shared" ref="I68" si="38">+G68/F68*100</f>
        <v>53.754741187887554</v>
      </c>
      <c r="L68" s="33"/>
    </row>
    <row r="69" spans="1:12" ht="30" x14ac:dyDescent="0.25">
      <c r="A69" s="12"/>
      <c r="B69" s="12">
        <v>3221</v>
      </c>
      <c r="C69" s="13" t="s">
        <v>30</v>
      </c>
      <c r="D69" s="14">
        <v>3946.0388877828655</v>
      </c>
      <c r="E69" s="14">
        <v>4313.49</v>
      </c>
      <c r="F69" s="14">
        <v>4313.49</v>
      </c>
      <c r="G69" s="14">
        <v>4345.01</v>
      </c>
      <c r="H69" s="20">
        <f t="shared" si="31"/>
        <v>110.11067360365783</v>
      </c>
      <c r="I69" s="20">
        <f t="shared" si="20"/>
        <v>100.73073080034962</v>
      </c>
      <c r="L69" s="33"/>
    </row>
    <row r="70" spans="1:12" x14ac:dyDescent="0.25">
      <c r="A70" s="12"/>
      <c r="B70" s="12">
        <v>3222</v>
      </c>
      <c r="C70" s="13" t="s">
        <v>92</v>
      </c>
      <c r="D70" s="14">
        <v>0</v>
      </c>
      <c r="E70" s="14">
        <v>0</v>
      </c>
      <c r="F70" s="14">
        <v>0</v>
      </c>
      <c r="G70" s="14">
        <v>0</v>
      </c>
      <c r="H70" s="20" t="e">
        <f t="shared" ref="H70" si="39">+G70/D70*100</f>
        <v>#DIV/0!</v>
      </c>
      <c r="I70" s="20" t="e">
        <f t="shared" ref="I70" si="40">+G70/F70*100</f>
        <v>#DIV/0!</v>
      </c>
      <c r="L70" s="33"/>
    </row>
    <row r="71" spans="1:12" x14ac:dyDescent="0.25">
      <c r="A71" s="12"/>
      <c r="B71" s="12">
        <v>3223</v>
      </c>
      <c r="C71" s="13" t="s">
        <v>31</v>
      </c>
      <c r="D71" s="14">
        <v>28070.271418143206</v>
      </c>
      <c r="E71" s="14">
        <v>53089.120000000003</v>
      </c>
      <c r="F71" s="14">
        <v>53089.120000000003</v>
      </c>
      <c r="G71" s="14">
        <v>25195.75</v>
      </c>
      <c r="H71" s="20">
        <f t="shared" si="31"/>
        <v>89.759552462733723</v>
      </c>
      <c r="I71" s="20">
        <f t="shared" si="20"/>
        <v>47.459347602672636</v>
      </c>
      <c r="L71" s="33"/>
    </row>
    <row r="72" spans="1:12" ht="30" x14ac:dyDescent="0.25">
      <c r="A72" s="12"/>
      <c r="B72" s="12">
        <v>3224</v>
      </c>
      <c r="C72" s="13" t="s">
        <v>32</v>
      </c>
      <c r="D72" s="14">
        <v>309.26670648350921</v>
      </c>
      <c r="E72" s="14">
        <v>2521.73</v>
      </c>
      <c r="F72" s="14">
        <v>2521.73</v>
      </c>
      <c r="G72" s="14">
        <v>2538.35</v>
      </c>
      <c r="H72" s="20">
        <f t="shared" si="31"/>
        <v>820.76406764313322</v>
      </c>
      <c r="I72" s="20">
        <f t="shared" si="20"/>
        <v>100.65907135181007</v>
      </c>
      <c r="L72" s="33"/>
    </row>
    <row r="73" spans="1:12" x14ac:dyDescent="0.25">
      <c r="A73" s="12"/>
      <c r="B73" s="12">
        <v>3225</v>
      </c>
      <c r="C73" s="13" t="s">
        <v>48</v>
      </c>
      <c r="D73" s="14">
        <v>1167.469639657575</v>
      </c>
      <c r="E73" s="14">
        <v>663.62</v>
      </c>
      <c r="F73" s="14">
        <v>663.62</v>
      </c>
      <c r="G73" s="14">
        <v>292.14999999999998</v>
      </c>
      <c r="H73" s="20">
        <f t="shared" ref="H73:H74" si="41">+G73/D73*100</f>
        <v>25.02420534770301</v>
      </c>
      <c r="I73" s="20">
        <f t="shared" ref="I73:I74" si="42">+G73/F73*100</f>
        <v>44.023688255326846</v>
      </c>
      <c r="L73" s="33"/>
    </row>
    <row r="74" spans="1:12" ht="30" x14ac:dyDescent="0.25">
      <c r="A74" s="12"/>
      <c r="B74" s="12">
        <v>3227</v>
      </c>
      <c r="C74" s="13" t="s">
        <v>93</v>
      </c>
      <c r="D74" s="14">
        <v>376.32755989116731</v>
      </c>
      <c r="E74" s="14">
        <v>209.04</v>
      </c>
      <c r="F74" s="14">
        <v>209.04</v>
      </c>
      <c r="G74" s="14">
        <v>310.01</v>
      </c>
      <c r="H74" s="20">
        <f t="shared" si="41"/>
        <v>82.377703107806894</v>
      </c>
      <c r="I74" s="20">
        <f t="shared" si="42"/>
        <v>148.3017604286261</v>
      </c>
      <c r="L74" s="33"/>
    </row>
    <row r="75" spans="1:12" s="9" customFormat="1" x14ac:dyDescent="0.25">
      <c r="A75" s="6"/>
      <c r="B75" s="6">
        <v>323</v>
      </c>
      <c r="C75" s="7" t="s">
        <v>153</v>
      </c>
      <c r="D75" s="8">
        <f>+D76+D77+D78+D79+D80+D81+D82+D83+D84</f>
        <v>92690.161258212218</v>
      </c>
      <c r="E75" s="8">
        <f t="shared" ref="E75:G75" si="43">+E76+E77+E78+E79+E80+E81+E82+E83+E84</f>
        <v>174209.29</v>
      </c>
      <c r="F75" s="8">
        <v>174209.29</v>
      </c>
      <c r="G75" s="8">
        <f t="shared" si="43"/>
        <v>135711.41999999998</v>
      </c>
      <c r="H75" s="20">
        <f t="shared" ref="H75" si="44">+G75/D75*100</f>
        <v>146.41405102526579</v>
      </c>
      <c r="I75" s="20">
        <f t="shared" ref="I75" si="45">+G75/F75*100</f>
        <v>77.90136794656587</v>
      </c>
      <c r="L75" s="33"/>
    </row>
    <row r="76" spans="1:12" x14ac:dyDescent="0.25">
      <c r="A76" s="12"/>
      <c r="B76" s="12">
        <v>3231</v>
      </c>
      <c r="C76" s="13" t="s">
        <v>34</v>
      </c>
      <c r="D76" s="14">
        <v>4919.1200477802113</v>
      </c>
      <c r="E76" s="14">
        <v>4114.41</v>
      </c>
      <c r="F76" s="14">
        <v>4114.41</v>
      </c>
      <c r="G76" s="14">
        <v>2490.16</v>
      </c>
      <c r="H76" s="20">
        <f t="shared" ref="H76:H94" si="46">+G76/D76*100</f>
        <v>50.622061991020175</v>
      </c>
      <c r="I76" s="20">
        <f t="shared" ref="I76:I94" si="47">+G76/F76*100</f>
        <v>60.522893926468193</v>
      </c>
      <c r="L76" s="33"/>
    </row>
    <row r="77" spans="1:12" ht="30" x14ac:dyDescent="0.25">
      <c r="A77" s="12"/>
      <c r="B77" s="12">
        <v>3232</v>
      </c>
      <c r="C77" s="13" t="s">
        <v>49</v>
      </c>
      <c r="D77" s="14">
        <v>4386.9268033711596</v>
      </c>
      <c r="E77" s="14">
        <v>9821.49</v>
      </c>
      <c r="F77" s="14">
        <v>9821.49</v>
      </c>
      <c r="G77" s="14">
        <v>4226.72</v>
      </c>
      <c r="H77" s="20">
        <f t="shared" si="46"/>
        <v>96.348085788710961</v>
      </c>
      <c r="I77" s="20">
        <f t="shared" si="47"/>
        <v>43.035425378430361</v>
      </c>
      <c r="L77" s="33"/>
    </row>
    <row r="78" spans="1:12" x14ac:dyDescent="0.25">
      <c r="A78" s="12"/>
      <c r="B78" s="12">
        <v>3233</v>
      </c>
      <c r="C78" s="13" t="s">
        <v>50</v>
      </c>
      <c r="D78" s="14">
        <v>1281.4400424712987</v>
      </c>
      <c r="E78" s="14">
        <v>1028.5999999999999</v>
      </c>
      <c r="F78" s="14">
        <v>1028.5999999999999</v>
      </c>
      <c r="G78" s="14">
        <v>2056.79</v>
      </c>
      <c r="H78" s="20">
        <f t="shared" ref="H78" si="48">+G78/D78*100</f>
        <v>160.50614401227963</v>
      </c>
      <c r="I78" s="20">
        <f t="shared" ref="I78" si="49">+G78/F78*100</f>
        <v>199.96013999611125</v>
      </c>
      <c r="L78" s="33"/>
    </row>
    <row r="79" spans="1:12" x14ac:dyDescent="0.25">
      <c r="A79" s="12"/>
      <c r="B79" s="12">
        <v>3234</v>
      </c>
      <c r="C79" s="13" t="s">
        <v>35</v>
      </c>
      <c r="D79" s="14">
        <v>1539.7318999270024</v>
      </c>
      <c r="E79" s="14">
        <v>4081.23</v>
      </c>
      <c r="F79" s="14">
        <v>4081.23</v>
      </c>
      <c r="G79" s="14">
        <v>899.08</v>
      </c>
      <c r="H79" s="20">
        <f t="shared" si="46"/>
        <v>58.391983698111652</v>
      </c>
      <c r="I79" s="20">
        <f t="shared" si="47"/>
        <v>22.029633223317482</v>
      </c>
      <c r="L79" s="33"/>
    </row>
    <row r="80" spans="1:12" x14ac:dyDescent="0.25">
      <c r="A80" s="12"/>
      <c r="B80" s="12">
        <v>3235</v>
      </c>
      <c r="C80" s="13" t="s">
        <v>51</v>
      </c>
      <c r="D80" s="14">
        <v>18215.970535536533</v>
      </c>
      <c r="E80" s="14">
        <v>49439.24</v>
      </c>
      <c r="F80" s="14">
        <v>49439.24</v>
      </c>
      <c r="G80" s="14">
        <v>43054.73</v>
      </c>
      <c r="H80" s="20">
        <f t="shared" ref="H80" si="50">+G80/D80*100</f>
        <v>236.35704677940109</v>
      </c>
      <c r="I80" s="20">
        <f t="shared" ref="I80" si="51">+G80/F80*100</f>
        <v>87.08614857348131</v>
      </c>
      <c r="L80" s="33"/>
    </row>
    <row r="81" spans="1:12" x14ac:dyDescent="0.25">
      <c r="A81" s="12"/>
      <c r="B81" s="12">
        <v>3236</v>
      </c>
      <c r="C81" s="13" t="s">
        <v>91</v>
      </c>
      <c r="D81" s="14">
        <v>488.41993496582387</v>
      </c>
      <c r="E81" s="14">
        <v>1470.57</v>
      </c>
      <c r="F81" s="14">
        <v>1470.57</v>
      </c>
      <c r="G81" s="14">
        <v>0</v>
      </c>
      <c r="H81" s="20">
        <f t="shared" ref="H81" si="52">+G81/D81*100</f>
        <v>0</v>
      </c>
      <c r="I81" s="20">
        <f t="shared" ref="I81" si="53">+G81/F81*100</f>
        <v>0</v>
      </c>
      <c r="L81" s="33"/>
    </row>
    <row r="82" spans="1:12" x14ac:dyDescent="0.25">
      <c r="A82" s="12"/>
      <c r="B82" s="12">
        <v>3237</v>
      </c>
      <c r="C82" s="13" t="s">
        <v>52</v>
      </c>
      <c r="D82" s="14">
        <v>10570.761165306256</v>
      </c>
      <c r="E82" s="14">
        <v>7963.36</v>
      </c>
      <c r="F82" s="14">
        <v>7963.36</v>
      </c>
      <c r="G82" s="14">
        <v>997.5</v>
      </c>
      <c r="H82" s="20">
        <f t="shared" ref="H82" si="54">+G82/D82*100</f>
        <v>9.4364065595753193</v>
      </c>
      <c r="I82" s="20">
        <f t="shared" ref="I82" si="55">+G82/F82*100</f>
        <v>12.526119627895763</v>
      </c>
      <c r="L82" s="33"/>
    </row>
    <row r="83" spans="1:12" x14ac:dyDescent="0.25">
      <c r="A83" s="12"/>
      <c r="B83" s="12">
        <v>3238</v>
      </c>
      <c r="C83" s="13" t="s">
        <v>36</v>
      </c>
      <c r="D83" s="14">
        <v>3837.8459088194304</v>
      </c>
      <c r="E83" s="14">
        <v>6702.5</v>
      </c>
      <c r="F83" s="14">
        <v>6702.5</v>
      </c>
      <c r="G83" s="14">
        <v>10370.799999999999</v>
      </c>
      <c r="H83" s="20">
        <f t="shared" si="46"/>
        <v>270.22450213980028</v>
      </c>
      <c r="I83" s="20">
        <f t="shared" si="47"/>
        <v>154.73032450578143</v>
      </c>
      <c r="L83" s="33"/>
    </row>
    <row r="84" spans="1:12" x14ac:dyDescent="0.25">
      <c r="A84" s="12"/>
      <c r="B84" s="12">
        <v>3239</v>
      </c>
      <c r="C84" s="13" t="s">
        <v>37</v>
      </c>
      <c r="D84" s="14">
        <v>47449.944920034504</v>
      </c>
      <c r="E84" s="14">
        <v>89587.89</v>
      </c>
      <c r="F84" s="14">
        <v>89587.89</v>
      </c>
      <c r="G84" s="14">
        <v>71615.64</v>
      </c>
      <c r="H84" s="20">
        <f t="shared" si="46"/>
        <v>150.92881587258105</v>
      </c>
      <c r="I84" s="20">
        <f t="shared" si="47"/>
        <v>79.938973894797613</v>
      </c>
      <c r="L84" s="33"/>
    </row>
    <row r="85" spans="1:12" s="9" customFormat="1" ht="30" x14ac:dyDescent="0.25">
      <c r="A85" s="6"/>
      <c r="B85" s="6">
        <v>329</v>
      </c>
      <c r="C85" s="7" t="s">
        <v>154</v>
      </c>
      <c r="D85" s="8">
        <f>+D86+D87+D88+D89+D90+D91</f>
        <v>2720.2203198619682</v>
      </c>
      <c r="E85" s="8">
        <f t="shared" ref="E85:G85" si="56">+E86+E87+E88+E89+E90+E91</f>
        <v>5275.7399999999989</v>
      </c>
      <c r="F85" s="8">
        <v>5275.74</v>
      </c>
      <c r="G85" s="8">
        <f t="shared" si="56"/>
        <v>7052.58</v>
      </c>
      <c r="H85" s="20">
        <f t="shared" ref="H85" si="57">+G85/D85*100</f>
        <v>259.26502895757608</v>
      </c>
      <c r="I85" s="20">
        <f t="shared" ref="I85" si="58">+G85/F85*100</f>
        <v>133.67944591659179</v>
      </c>
      <c r="L85" s="33"/>
    </row>
    <row r="86" spans="1:12" x14ac:dyDescent="0.25">
      <c r="A86" s="12"/>
      <c r="B86" s="12">
        <v>3292</v>
      </c>
      <c r="C86" s="13" t="s">
        <v>53</v>
      </c>
      <c r="D86" s="14">
        <v>1332.7586435728979</v>
      </c>
      <c r="E86" s="14">
        <v>2787.18</v>
      </c>
      <c r="F86" s="14">
        <v>2787.18</v>
      </c>
      <c r="G86" s="14">
        <v>5291.97</v>
      </c>
      <c r="H86" s="20">
        <f t="shared" ref="H86" si="59">+G86/D86*100</f>
        <v>397.06889357049181</v>
      </c>
      <c r="I86" s="20">
        <f t="shared" ref="I86" si="60">+G86/F86*100</f>
        <v>189.86825393408392</v>
      </c>
      <c r="L86" s="33"/>
    </row>
    <row r="87" spans="1:12" x14ac:dyDescent="0.25">
      <c r="A87" s="12"/>
      <c r="B87" s="12">
        <v>3293</v>
      </c>
      <c r="C87" s="13" t="s">
        <v>40</v>
      </c>
      <c r="D87" s="14">
        <v>0</v>
      </c>
      <c r="E87" s="14">
        <v>0</v>
      </c>
      <c r="F87" s="14">
        <v>0</v>
      </c>
      <c r="G87" s="14">
        <v>0</v>
      </c>
      <c r="H87" s="20" t="e">
        <f t="shared" si="46"/>
        <v>#DIV/0!</v>
      </c>
      <c r="I87" s="20" t="e">
        <f t="shared" si="47"/>
        <v>#DIV/0!</v>
      </c>
      <c r="L87" s="33"/>
    </row>
    <row r="88" spans="1:12" x14ac:dyDescent="0.25">
      <c r="A88" s="12"/>
      <c r="B88" s="12">
        <v>3294</v>
      </c>
      <c r="C88" s="13" t="s">
        <v>54</v>
      </c>
      <c r="D88" s="14">
        <v>464.52982945119118</v>
      </c>
      <c r="E88" s="14">
        <v>331.81</v>
      </c>
      <c r="F88" s="14">
        <v>331.81</v>
      </c>
      <c r="G88" s="14">
        <v>491.07</v>
      </c>
      <c r="H88" s="20">
        <f t="shared" si="46"/>
        <v>105.71334042857143</v>
      </c>
      <c r="I88" s="20">
        <f t="shared" si="47"/>
        <v>147.99734787981075</v>
      </c>
      <c r="L88" s="33"/>
    </row>
    <row r="89" spans="1:12" x14ac:dyDescent="0.25">
      <c r="A89" s="12"/>
      <c r="B89" s="12">
        <v>3295</v>
      </c>
      <c r="C89" s="13" t="s">
        <v>41</v>
      </c>
      <c r="D89" s="14">
        <v>922.93184683787911</v>
      </c>
      <c r="E89" s="14">
        <v>763.16</v>
      </c>
      <c r="F89" s="14">
        <v>763.16</v>
      </c>
      <c r="G89" s="14">
        <v>1186.5899999999999</v>
      </c>
      <c r="H89" s="20">
        <f t="shared" si="46"/>
        <v>128.56745642329477</v>
      </c>
      <c r="I89" s="20">
        <f t="shared" si="47"/>
        <v>155.4837779757849</v>
      </c>
      <c r="L89" s="33"/>
    </row>
    <row r="90" spans="1:12" ht="21.75" customHeight="1" x14ac:dyDescent="0.25">
      <c r="A90" s="12"/>
      <c r="B90" s="50">
        <v>3296</v>
      </c>
      <c r="C90" s="51" t="s">
        <v>123</v>
      </c>
      <c r="D90" s="14">
        <v>0</v>
      </c>
      <c r="E90" s="14">
        <v>1327.23</v>
      </c>
      <c r="F90" s="14">
        <v>1327.23</v>
      </c>
      <c r="G90" s="14">
        <v>82.95</v>
      </c>
      <c r="H90" s="20" t="e">
        <f t="shared" ref="H90" si="61">+G90/D90*100</f>
        <v>#DIV/0!</v>
      </c>
      <c r="I90" s="20">
        <f t="shared" ref="I90" si="62">+G90/F90*100</f>
        <v>6.2498587283289257</v>
      </c>
      <c r="L90" s="33"/>
    </row>
    <row r="91" spans="1:12" ht="30.75" customHeight="1" x14ac:dyDescent="0.25">
      <c r="A91" s="12"/>
      <c r="B91" s="12">
        <v>3299</v>
      </c>
      <c r="C91" s="13" t="s">
        <v>42</v>
      </c>
      <c r="D91" s="14">
        <v>0</v>
      </c>
      <c r="E91" s="54">
        <v>66.36</v>
      </c>
      <c r="F91" s="54">
        <v>66.36</v>
      </c>
      <c r="G91" s="14">
        <v>0</v>
      </c>
      <c r="H91" s="20" t="e">
        <f t="shared" si="46"/>
        <v>#DIV/0!</v>
      </c>
      <c r="I91" s="20">
        <f>+G91/F91*100</f>
        <v>0</v>
      </c>
      <c r="L91" s="33"/>
    </row>
    <row r="92" spans="1:12" s="9" customFormat="1" x14ac:dyDescent="0.25">
      <c r="A92" s="6"/>
      <c r="B92" s="6">
        <v>34</v>
      </c>
      <c r="C92" s="7" t="s">
        <v>172</v>
      </c>
      <c r="D92" s="8">
        <f>+D93</f>
        <v>395.92540978167096</v>
      </c>
      <c r="E92" s="8">
        <f t="shared" ref="E92:G92" si="63">+E93</f>
        <v>2024.03</v>
      </c>
      <c r="F92" s="8">
        <v>2024.03</v>
      </c>
      <c r="G92" s="8">
        <f t="shared" si="63"/>
        <v>677.06999999999994</v>
      </c>
      <c r="H92" s="10">
        <f t="shared" si="46"/>
        <v>171.00948392611713</v>
      </c>
      <c r="I92" s="10">
        <f>+G92/F92*100</f>
        <v>33.451579275010744</v>
      </c>
      <c r="L92" s="33"/>
    </row>
    <row r="93" spans="1:12" s="9" customFormat="1" x14ac:dyDescent="0.25">
      <c r="A93" s="6"/>
      <c r="B93" s="6">
        <v>343</v>
      </c>
      <c r="C93" s="7" t="s">
        <v>155</v>
      </c>
      <c r="D93" s="8">
        <f>+D94+D95</f>
        <v>395.92540978167096</v>
      </c>
      <c r="E93" s="8">
        <f t="shared" ref="E93:G93" si="64">+E94+E95</f>
        <v>2024.03</v>
      </c>
      <c r="F93" s="8">
        <v>2024.03</v>
      </c>
      <c r="G93" s="8">
        <f t="shared" si="64"/>
        <v>677.06999999999994</v>
      </c>
      <c r="H93" s="20">
        <f t="shared" ref="H93" si="65">+G93/D93*100</f>
        <v>171.00948392611713</v>
      </c>
      <c r="I93" s="20">
        <f>+G93/F93*100</f>
        <v>33.451579275010744</v>
      </c>
      <c r="L93" s="33"/>
    </row>
    <row r="94" spans="1:12" ht="30" x14ac:dyDescent="0.25">
      <c r="A94" s="12"/>
      <c r="B94" s="12">
        <v>3431</v>
      </c>
      <c r="C94" s="13" t="s">
        <v>46</v>
      </c>
      <c r="D94" s="30">
        <v>395.92540978167096</v>
      </c>
      <c r="E94" s="14">
        <v>364.99</v>
      </c>
      <c r="F94" s="14">
        <v>364.99</v>
      </c>
      <c r="G94" s="14">
        <v>415.34</v>
      </c>
      <c r="H94" s="20">
        <f t="shared" si="46"/>
        <v>104.90359793503403</v>
      </c>
      <c r="I94" s="20">
        <f t="shared" si="47"/>
        <v>113.79489849036959</v>
      </c>
      <c r="L94" s="33"/>
    </row>
    <row r="95" spans="1:12" ht="21.75" customHeight="1" x14ac:dyDescent="0.25">
      <c r="A95" s="12"/>
      <c r="B95" s="50">
        <v>3433</v>
      </c>
      <c r="C95" s="51" t="s">
        <v>124</v>
      </c>
      <c r="D95" s="30">
        <v>0</v>
      </c>
      <c r="E95" s="14">
        <v>1659.04</v>
      </c>
      <c r="F95" s="14">
        <v>1659.04</v>
      </c>
      <c r="G95" s="14">
        <v>261.73</v>
      </c>
      <c r="H95" s="20" t="e">
        <f t="shared" ref="H95" si="66">+G95/D95*100</f>
        <v>#DIV/0!</v>
      </c>
      <c r="I95" s="20">
        <f t="shared" ref="I95" si="67">+G95/F95*100</f>
        <v>15.775990934516349</v>
      </c>
      <c r="L95" s="33"/>
    </row>
    <row r="96" spans="1:12" x14ac:dyDescent="0.25">
      <c r="A96" s="12"/>
      <c r="B96" s="83" t="s">
        <v>47</v>
      </c>
      <c r="C96" s="83"/>
      <c r="D96" s="8">
        <f>+D93+D85+D75+D68+D63+D60+D58+D54</f>
        <v>365797.33359877893</v>
      </c>
      <c r="E96" s="8">
        <f>+E93+E85+E75+E68+E63+E60+E58+E54</f>
        <v>581253.73</v>
      </c>
      <c r="F96" s="8">
        <f>+F93+F85+F75+F68+F63+F60+F58+F54</f>
        <v>581253.73</v>
      </c>
      <c r="G96" s="8">
        <f t="shared" ref="G96" si="68">+G93+G85+G75+G68+G63+G60+G58+G54</f>
        <v>463606.66999999993</v>
      </c>
      <c r="H96" s="10">
        <f>+G96/D96*100</f>
        <v>126.73866849683004</v>
      </c>
      <c r="I96" s="10">
        <f>+G96/F96*100</f>
        <v>79.759775477053708</v>
      </c>
      <c r="K96" s="33"/>
      <c r="L96" s="33"/>
    </row>
    <row r="97" spans="1:12" x14ac:dyDescent="0.25">
      <c r="B97" s="22"/>
      <c r="C97" s="22"/>
      <c r="D97" s="23"/>
      <c r="E97" s="23"/>
      <c r="F97" s="23"/>
      <c r="G97" s="23"/>
      <c r="H97" s="24"/>
      <c r="I97" s="24"/>
      <c r="L97" s="33"/>
    </row>
    <row r="98" spans="1:12" x14ac:dyDescent="0.25">
      <c r="B98" s="22"/>
      <c r="C98" s="22"/>
      <c r="D98" s="23"/>
      <c r="E98" s="23"/>
      <c r="F98" s="23"/>
      <c r="G98" s="23"/>
      <c r="H98" s="24"/>
      <c r="I98" s="24"/>
      <c r="L98" s="33"/>
    </row>
    <row r="99" spans="1:12" x14ac:dyDescent="0.25">
      <c r="B99" s="22"/>
      <c r="C99" s="22"/>
      <c r="D99" s="23"/>
      <c r="E99" s="23"/>
      <c r="F99" s="23"/>
      <c r="G99" s="23"/>
      <c r="H99" s="24"/>
      <c r="I99" s="24"/>
      <c r="L99" s="33"/>
    </row>
    <row r="100" spans="1:12" x14ac:dyDescent="0.25">
      <c r="L100" s="33"/>
    </row>
    <row r="101" spans="1:12" ht="45" x14ac:dyDescent="0.25">
      <c r="A101" s="6" t="s">
        <v>115</v>
      </c>
      <c r="B101" s="4" t="s">
        <v>113</v>
      </c>
      <c r="C101" s="4" t="s">
        <v>114</v>
      </c>
      <c r="D101" s="4" t="s">
        <v>101</v>
      </c>
      <c r="E101" s="4" t="s">
        <v>180</v>
      </c>
      <c r="F101" s="4" t="s">
        <v>181</v>
      </c>
      <c r="G101" s="4" t="s">
        <v>182</v>
      </c>
      <c r="H101" s="4" t="s">
        <v>176</v>
      </c>
      <c r="I101" s="4" t="s">
        <v>177</v>
      </c>
      <c r="L101" s="33"/>
    </row>
    <row r="102" spans="1:12" x14ac:dyDescent="0.25">
      <c r="A102" s="31" t="s">
        <v>7</v>
      </c>
      <c r="B102" s="31" t="s">
        <v>8</v>
      </c>
      <c r="C102" s="31" t="s">
        <v>9</v>
      </c>
      <c r="D102" s="31" t="s">
        <v>10</v>
      </c>
      <c r="E102" s="31" t="s">
        <v>11</v>
      </c>
      <c r="F102" s="31" t="s">
        <v>119</v>
      </c>
      <c r="G102" s="31" t="s">
        <v>120</v>
      </c>
      <c r="H102" s="31" t="s">
        <v>121</v>
      </c>
      <c r="I102" s="31" t="s">
        <v>122</v>
      </c>
      <c r="L102" s="33"/>
    </row>
    <row r="103" spans="1:12" x14ac:dyDescent="0.25">
      <c r="A103" s="39">
        <v>31</v>
      </c>
      <c r="B103" s="39" t="s">
        <v>98</v>
      </c>
      <c r="C103" s="44"/>
      <c r="D103" s="44"/>
      <c r="E103" s="44"/>
      <c r="F103" s="44"/>
      <c r="G103" s="44"/>
      <c r="H103" s="44"/>
      <c r="I103" s="44"/>
      <c r="L103" s="33"/>
    </row>
    <row r="104" spans="1:12" s="70" customFormat="1" x14ac:dyDescent="0.25">
      <c r="A104" s="36"/>
      <c r="B104" s="35">
        <v>31</v>
      </c>
      <c r="C104" s="73" t="s">
        <v>20</v>
      </c>
      <c r="D104" s="59">
        <f>+D105+D109+D111</f>
        <v>4463.9418674099143</v>
      </c>
      <c r="E104" s="59">
        <f t="shared" ref="E104:G104" si="69">+E105+E109+E111</f>
        <v>2654.45</v>
      </c>
      <c r="F104" s="59">
        <v>2654.45</v>
      </c>
      <c r="G104" s="59">
        <f t="shared" si="69"/>
        <v>2717.14</v>
      </c>
      <c r="H104" s="10">
        <f t="shared" ref="H104:H111" si="70">+G104/D104*100</f>
        <v>60.868624204923826</v>
      </c>
      <c r="I104" s="10">
        <f t="shared" ref="I104" si="71">+G104/F104*100</f>
        <v>102.36169451298763</v>
      </c>
      <c r="L104" s="33"/>
    </row>
    <row r="105" spans="1:12" s="63" customFormat="1" x14ac:dyDescent="0.25">
      <c r="A105" s="36"/>
      <c r="B105" s="67">
        <v>311</v>
      </c>
      <c r="C105" s="71" t="s">
        <v>150</v>
      </c>
      <c r="D105" s="59">
        <f>+D106+D107+D108</f>
        <v>0</v>
      </c>
      <c r="E105" s="59">
        <f t="shared" ref="E105:G105" si="72">+E106+E107+E108</f>
        <v>0</v>
      </c>
      <c r="F105" s="59">
        <f t="shared" si="72"/>
        <v>0</v>
      </c>
      <c r="G105" s="59">
        <f t="shared" si="72"/>
        <v>0</v>
      </c>
      <c r="H105" s="10" t="e">
        <f t="shared" si="70"/>
        <v>#DIV/0!</v>
      </c>
      <c r="I105" s="10" t="e">
        <f t="shared" ref="I105" si="73">+G105/F105*100</f>
        <v>#DIV/0!</v>
      </c>
      <c r="L105" s="33"/>
    </row>
    <row r="106" spans="1:12" x14ac:dyDescent="0.25">
      <c r="A106" s="12"/>
      <c r="B106" s="12">
        <v>3111</v>
      </c>
      <c r="C106" s="13" t="s">
        <v>21</v>
      </c>
      <c r="D106" s="14">
        <v>0</v>
      </c>
      <c r="E106" s="14">
        <v>0</v>
      </c>
      <c r="F106" s="52">
        <v>0</v>
      </c>
      <c r="G106" s="14">
        <v>0</v>
      </c>
      <c r="H106" s="20" t="e">
        <f t="shared" si="70"/>
        <v>#DIV/0!</v>
      </c>
      <c r="I106" s="20" t="e">
        <f t="shared" ref="I106:I140" si="74">+G106/F106*100</f>
        <v>#DIV/0!</v>
      </c>
      <c r="L106" s="33"/>
    </row>
    <row r="107" spans="1:12" x14ac:dyDescent="0.25">
      <c r="A107" s="12"/>
      <c r="B107" s="12">
        <v>3113</v>
      </c>
      <c r="C107" s="13" t="s">
        <v>55</v>
      </c>
      <c r="D107" s="14">
        <v>0</v>
      </c>
      <c r="E107" s="14">
        <v>0</v>
      </c>
      <c r="F107" s="14">
        <v>0</v>
      </c>
      <c r="G107" s="14">
        <v>0</v>
      </c>
      <c r="H107" s="20" t="e">
        <f t="shared" si="70"/>
        <v>#DIV/0!</v>
      </c>
      <c r="I107" s="20" t="e">
        <f>+G107/F107*100</f>
        <v>#DIV/0!</v>
      </c>
      <c r="L107" s="33"/>
    </row>
    <row r="108" spans="1:12" x14ac:dyDescent="0.25">
      <c r="A108" s="12"/>
      <c r="B108" s="12">
        <v>3114</v>
      </c>
      <c r="C108" s="13" t="s">
        <v>56</v>
      </c>
      <c r="D108" s="14">
        <v>0</v>
      </c>
      <c r="E108" s="14">
        <v>0</v>
      </c>
      <c r="F108" s="14">
        <v>0</v>
      </c>
      <c r="G108" s="14">
        <v>0</v>
      </c>
      <c r="H108" s="20" t="e">
        <f t="shared" si="70"/>
        <v>#DIV/0!</v>
      </c>
      <c r="I108" s="20" t="e">
        <f t="shared" si="74"/>
        <v>#DIV/0!</v>
      </c>
      <c r="L108" s="33"/>
    </row>
    <row r="109" spans="1:12" s="9" customFormat="1" x14ac:dyDescent="0.25">
      <c r="A109" s="6"/>
      <c r="B109" s="6">
        <v>312</v>
      </c>
      <c r="C109" s="7" t="s">
        <v>22</v>
      </c>
      <c r="D109" s="8">
        <f>+D110</f>
        <v>4463.9418674099143</v>
      </c>
      <c r="E109" s="8">
        <f t="shared" ref="E109" si="75">+E110</f>
        <v>2654.45</v>
      </c>
      <c r="F109" s="8">
        <v>2654.45</v>
      </c>
      <c r="G109" s="8">
        <f>+G110</f>
        <v>2717.14</v>
      </c>
      <c r="H109" s="10">
        <f t="shared" si="70"/>
        <v>60.868624204923826</v>
      </c>
      <c r="I109" s="10">
        <f t="shared" ref="I109" si="76">+G109/F109*100</f>
        <v>102.36169451298763</v>
      </c>
      <c r="L109" s="33"/>
    </row>
    <row r="110" spans="1:12" x14ac:dyDescent="0.25">
      <c r="A110" s="12"/>
      <c r="B110" s="12">
        <v>3121</v>
      </c>
      <c r="C110" s="13" t="s">
        <v>22</v>
      </c>
      <c r="D110" s="14">
        <v>4463.9418674099143</v>
      </c>
      <c r="E110" s="55">
        <v>2654.45</v>
      </c>
      <c r="F110" s="55">
        <v>2654.45</v>
      </c>
      <c r="G110" s="14">
        <v>2717.14</v>
      </c>
      <c r="H110" s="20">
        <f t="shared" si="70"/>
        <v>60.868624204923826</v>
      </c>
      <c r="I110" s="20">
        <f t="shared" si="74"/>
        <v>102.36169451298763</v>
      </c>
      <c r="L110" s="33"/>
    </row>
    <row r="111" spans="1:12" s="9" customFormat="1" x14ac:dyDescent="0.25">
      <c r="A111" s="6"/>
      <c r="B111" s="6">
        <v>313</v>
      </c>
      <c r="C111" s="7" t="s">
        <v>151</v>
      </c>
      <c r="D111" s="8">
        <f>+D112</f>
        <v>0</v>
      </c>
      <c r="E111" s="8">
        <f t="shared" ref="E111:G111" si="77">+E112</f>
        <v>0</v>
      </c>
      <c r="F111" s="8">
        <f t="shared" si="77"/>
        <v>0</v>
      </c>
      <c r="G111" s="8">
        <f t="shared" si="77"/>
        <v>0</v>
      </c>
      <c r="H111" s="10" t="e">
        <f t="shared" si="70"/>
        <v>#DIV/0!</v>
      </c>
      <c r="I111" s="10" t="e">
        <f t="shared" ref="I111" si="78">+G111/F111*100</f>
        <v>#DIV/0!</v>
      </c>
      <c r="L111" s="33"/>
    </row>
    <row r="112" spans="1:12" ht="30" x14ac:dyDescent="0.25">
      <c r="A112" s="12"/>
      <c r="B112" s="12">
        <v>3132</v>
      </c>
      <c r="C112" s="13" t="s">
        <v>24</v>
      </c>
      <c r="D112" s="14">
        <v>0</v>
      </c>
      <c r="E112" s="14">
        <v>0</v>
      </c>
      <c r="F112" s="14">
        <v>0</v>
      </c>
      <c r="G112" s="14">
        <v>0</v>
      </c>
      <c r="H112" s="20" t="e">
        <f t="shared" ref="H112" si="79">+G112/D112*100</f>
        <v>#DIV/0!</v>
      </c>
      <c r="I112" s="20" t="e">
        <f>+G112/F112*100</f>
        <v>#DIV/0!</v>
      </c>
      <c r="L112" s="33"/>
    </row>
    <row r="113" spans="1:12" x14ac:dyDescent="0.25">
      <c r="A113" s="12"/>
      <c r="B113" s="6">
        <v>32</v>
      </c>
      <c r="C113" s="7" t="s">
        <v>161</v>
      </c>
      <c r="D113" s="8">
        <f>+D114+D119+D126+D135</f>
        <v>316.83986993164774</v>
      </c>
      <c r="E113" s="8">
        <f t="shared" ref="E113:G113" si="80">+E114+E119+E126+E135</f>
        <v>6496.4999999999991</v>
      </c>
      <c r="F113" s="8">
        <v>6496.5</v>
      </c>
      <c r="G113" s="8">
        <f t="shared" si="80"/>
        <v>8494.57</v>
      </c>
      <c r="H113" s="10">
        <f t="shared" ref="H113:H122" si="81">+G113/D113*100</f>
        <v>2681.0293798670427</v>
      </c>
      <c r="I113" s="10">
        <f t="shared" ref="I113" si="82">+G113/F113*100</f>
        <v>130.756099438159</v>
      </c>
      <c r="L113" s="33"/>
    </row>
    <row r="114" spans="1:12" s="9" customFormat="1" x14ac:dyDescent="0.25">
      <c r="A114" s="6"/>
      <c r="B114" s="6">
        <v>321</v>
      </c>
      <c r="C114" s="7" t="s">
        <v>152</v>
      </c>
      <c r="D114" s="8">
        <f>+D115+D116+D117+D118</f>
        <v>0</v>
      </c>
      <c r="E114" s="8">
        <f t="shared" ref="E114:G114" si="83">+E115+E116+E117+E118</f>
        <v>0</v>
      </c>
      <c r="F114" s="8">
        <f t="shared" si="83"/>
        <v>0</v>
      </c>
      <c r="G114" s="8">
        <f t="shared" si="83"/>
        <v>0</v>
      </c>
      <c r="H114" s="10" t="e">
        <f t="shared" si="81"/>
        <v>#DIV/0!</v>
      </c>
      <c r="I114" s="10" t="e">
        <f>+G114/F114*100</f>
        <v>#DIV/0!</v>
      </c>
      <c r="L114" s="33"/>
    </row>
    <row r="115" spans="1:12" x14ac:dyDescent="0.25">
      <c r="A115" s="12"/>
      <c r="B115" s="12">
        <v>3211</v>
      </c>
      <c r="C115" s="13" t="s">
        <v>27</v>
      </c>
      <c r="D115" s="14">
        <v>0</v>
      </c>
      <c r="E115" s="14">
        <v>0</v>
      </c>
      <c r="F115" s="14">
        <v>0</v>
      </c>
      <c r="G115" s="14">
        <v>0</v>
      </c>
      <c r="H115" s="20" t="e">
        <f t="shared" si="81"/>
        <v>#DIV/0!</v>
      </c>
      <c r="I115" s="20" t="e">
        <f t="shared" si="74"/>
        <v>#DIV/0!</v>
      </c>
      <c r="L115" s="33"/>
    </row>
    <row r="116" spans="1:12" ht="30" x14ac:dyDescent="0.25">
      <c r="A116" s="12"/>
      <c r="B116" s="12">
        <v>3212</v>
      </c>
      <c r="C116" s="13" t="s">
        <v>28</v>
      </c>
      <c r="D116" s="14">
        <v>0</v>
      </c>
      <c r="E116" s="14">
        <v>0</v>
      </c>
      <c r="F116" s="14">
        <v>0</v>
      </c>
      <c r="G116" s="14">
        <v>0</v>
      </c>
      <c r="H116" s="20" t="e">
        <f t="shared" si="81"/>
        <v>#DIV/0!</v>
      </c>
      <c r="I116" s="20" t="e">
        <f t="shared" si="74"/>
        <v>#DIV/0!</v>
      </c>
      <c r="L116" s="33"/>
    </row>
    <row r="117" spans="1:12" x14ac:dyDescent="0.25">
      <c r="A117" s="12"/>
      <c r="B117" s="12">
        <v>3213</v>
      </c>
      <c r="C117" s="13" t="s">
        <v>57</v>
      </c>
      <c r="D117" s="14">
        <v>0</v>
      </c>
      <c r="E117" s="14">
        <v>0</v>
      </c>
      <c r="F117" s="14">
        <v>0</v>
      </c>
      <c r="G117" s="14">
        <v>0</v>
      </c>
      <c r="H117" s="20" t="e">
        <f t="shared" si="81"/>
        <v>#DIV/0!</v>
      </c>
      <c r="I117" s="20" t="e">
        <f t="shared" si="74"/>
        <v>#DIV/0!</v>
      </c>
      <c r="L117" s="33"/>
    </row>
    <row r="118" spans="1:12" x14ac:dyDescent="0.25">
      <c r="A118" s="12"/>
      <c r="B118" s="12">
        <v>3214</v>
      </c>
      <c r="C118" s="13" t="s">
        <v>58</v>
      </c>
      <c r="D118" s="14">
        <v>0</v>
      </c>
      <c r="E118" s="14">
        <v>0</v>
      </c>
      <c r="F118" s="14">
        <v>0</v>
      </c>
      <c r="G118" s="14">
        <v>0</v>
      </c>
      <c r="H118" s="20" t="e">
        <f t="shared" si="81"/>
        <v>#DIV/0!</v>
      </c>
      <c r="I118" s="20" t="e">
        <f t="shared" si="74"/>
        <v>#DIV/0!</v>
      </c>
      <c r="L118" s="33"/>
    </row>
    <row r="119" spans="1:12" s="9" customFormat="1" x14ac:dyDescent="0.25">
      <c r="A119" s="6"/>
      <c r="B119" s="6">
        <v>322</v>
      </c>
      <c r="C119" s="7" t="s">
        <v>29</v>
      </c>
      <c r="D119" s="8">
        <f>+D120+D121+D122+D123+D124+D125</f>
        <v>22.42750016590351</v>
      </c>
      <c r="E119" s="8">
        <f t="shared" ref="E119:G119" si="84">+E120+E121+E122+E123+E124+E125</f>
        <v>182.48</v>
      </c>
      <c r="F119" s="8">
        <v>182.48</v>
      </c>
      <c r="G119" s="8">
        <f t="shared" si="84"/>
        <v>0</v>
      </c>
      <c r="H119" s="10">
        <f t="shared" si="81"/>
        <v>0</v>
      </c>
      <c r="I119" s="10">
        <f t="shared" ref="I119" si="85">+G119/F119*100</f>
        <v>0</v>
      </c>
      <c r="L119" s="33"/>
    </row>
    <row r="120" spans="1:12" ht="30" x14ac:dyDescent="0.25">
      <c r="A120" s="12"/>
      <c r="B120" s="12">
        <v>3221</v>
      </c>
      <c r="C120" s="13" t="s">
        <v>30</v>
      </c>
      <c r="D120" s="14">
        <v>9.2879421328555321</v>
      </c>
      <c r="E120" s="14">
        <v>99.54</v>
      </c>
      <c r="F120" s="14">
        <v>99.54</v>
      </c>
      <c r="G120" s="14">
        <v>0</v>
      </c>
      <c r="H120" s="20">
        <f t="shared" si="81"/>
        <v>0</v>
      </c>
      <c r="I120" s="20">
        <f t="shared" si="74"/>
        <v>0</v>
      </c>
      <c r="L120" s="33"/>
    </row>
    <row r="121" spans="1:12" x14ac:dyDescent="0.25">
      <c r="A121" s="12"/>
      <c r="B121" s="12">
        <v>3222</v>
      </c>
      <c r="C121" s="13" t="s">
        <v>125</v>
      </c>
      <c r="D121" s="14">
        <v>0</v>
      </c>
      <c r="E121" s="14">
        <v>49.77</v>
      </c>
      <c r="F121" s="14">
        <v>49.77</v>
      </c>
      <c r="G121" s="14">
        <v>0</v>
      </c>
      <c r="H121" s="20" t="e">
        <f t="shared" si="81"/>
        <v>#DIV/0!</v>
      </c>
      <c r="I121" s="20">
        <f t="shared" ref="I121:I122" si="86">+G121/F121*100</f>
        <v>0</v>
      </c>
      <c r="L121" s="33"/>
    </row>
    <row r="122" spans="1:12" x14ac:dyDescent="0.25">
      <c r="A122" s="12"/>
      <c r="B122" s="12">
        <v>3223</v>
      </c>
      <c r="C122" s="13" t="s">
        <v>31</v>
      </c>
      <c r="D122" s="14">
        <v>0</v>
      </c>
      <c r="E122" s="14">
        <v>26.54</v>
      </c>
      <c r="F122" s="14">
        <v>26.54</v>
      </c>
      <c r="G122" s="14">
        <v>0</v>
      </c>
      <c r="H122" s="20" t="e">
        <f t="shared" si="81"/>
        <v>#DIV/0!</v>
      </c>
      <c r="I122" s="20">
        <f t="shared" si="86"/>
        <v>0</v>
      </c>
      <c r="L122" s="33"/>
    </row>
    <row r="123" spans="1:12" ht="30" x14ac:dyDescent="0.25">
      <c r="A123" s="12"/>
      <c r="B123" s="12">
        <v>3224</v>
      </c>
      <c r="C123" s="13" t="s">
        <v>32</v>
      </c>
      <c r="D123" s="14">
        <v>0</v>
      </c>
      <c r="E123" s="14">
        <v>0</v>
      </c>
      <c r="F123" s="14">
        <v>0</v>
      </c>
      <c r="G123" s="14">
        <v>0</v>
      </c>
      <c r="H123" s="20" t="e">
        <f t="shared" ref="H123:H138" si="87">+G123/D123*100</f>
        <v>#DIV/0!</v>
      </c>
      <c r="I123" s="20" t="e">
        <f t="shared" si="74"/>
        <v>#DIV/0!</v>
      </c>
      <c r="L123" s="33"/>
    </row>
    <row r="124" spans="1:12" x14ac:dyDescent="0.25">
      <c r="A124" s="12"/>
      <c r="B124" s="12">
        <v>3225</v>
      </c>
      <c r="C124" s="13" t="s">
        <v>48</v>
      </c>
      <c r="D124" s="14">
        <v>0</v>
      </c>
      <c r="E124" s="14">
        <v>0</v>
      </c>
      <c r="F124" s="14">
        <v>0</v>
      </c>
      <c r="G124" s="14">
        <v>0</v>
      </c>
      <c r="H124" s="20" t="e">
        <f t="shared" si="87"/>
        <v>#DIV/0!</v>
      </c>
      <c r="I124" s="20" t="e">
        <f t="shared" si="74"/>
        <v>#DIV/0!</v>
      </c>
      <c r="L124" s="33"/>
    </row>
    <row r="125" spans="1:12" ht="30" x14ac:dyDescent="0.25">
      <c r="A125" s="12"/>
      <c r="B125" s="12">
        <v>3227</v>
      </c>
      <c r="C125" s="13" t="s">
        <v>93</v>
      </c>
      <c r="D125" s="14">
        <v>13.139558033047978</v>
      </c>
      <c r="E125" s="14">
        <v>6.63</v>
      </c>
      <c r="F125" s="14">
        <v>6.63</v>
      </c>
      <c r="G125" s="14">
        <v>0</v>
      </c>
      <c r="H125" s="20">
        <f t="shared" si="87"/>
        <v>0</v>
      </c>
      <c r="I125" s="20">
        <f t="shared" si="74"/>
        <v>0</v>
      </c>
      <c r="L125" s="33"/>
    </row>
    <row r="126" spans="1:12" s="9" customFormat="1" x14ac:dyDescent="0.25">
      <c r="A126" s="6"/>
      <c r="B126" s="6">
        <v>323</v>
      </c>
      <c r="C126" s="7" t="s">
        <v>153</v>
      </c>
      <c r="D126" s="8">
        <f>+D127+D128+D129+D130+D131+D132+D133+D134</f>
        <v>294.41236976574424</v>
      </c>
      <c r="E126" s="8">
        <f t="shared" ref="E126:G126" si="88">+E127+E128+E129+E130+E131+E132+E133+E134</f>
        <v>5869.41</v>
      </c>
      <c r="F126" s="8">
        <f t="shared" si="88"/>
        <v>5869.41</v>
      </c>
      <c r="G126" s="8">
        <f t="shared" si="88"/>
        <v>8304.57</v>
      </c>
      <c r="H126" s="10">
        <f t="shared" ref="H126:H127" si="89">+G126/D126*100</f>
        <v>2820.7272699199821</v>
      </c>
      <c r="I126" s="10">
        <f t="shared" ref="I126:I127" si="90">+G126/F126*100</f>
        <v>141.48900826488523</v>
      </c>
      <c r="L126" s="33"/>
    </row>
    <row r="127" spans="1:12" x14ac:dyDescent="0.25">
      <c r="A127" s="12"/>
      <c r="B127" s="12">
        <v>3231</v>
      </c>
      <c r="C127" s="13" t="s">
        <v>34</v>
      </c>
      <c r="D127" s="14">
        <v>19.642975645364654</v>
      </c>
      <c r="E127" s="14">
        <v>66.36</v>
      </c>
      <c r="F127" s="14">
        <v>66.36</v>
      </c>
      <c r="G127" s="14">
        <v>0</v>
      </c>
      <c r="H127" s="20">
        <f t="shared" si="89"/>
        <v>0</v>
      </c>
      <c r="I127" s="20">
        <f t="shared" si="90"/>
        <v>0</v>
      </c>
      <c r="L127" s="33"/>
    </row>
    <row r="128" spans="1:12" ht="30" x14ac:dyDescent="0.25">
      <c r="A128" s="12"/>
      <c r="B128" s="12">
        <v>3232</v>
      </c>
      <c r="C128" s="13" t="s">
        <v>49</v>
      </c>
      <c r="D128" s="14">
        <v>0</v>
      </c>
      <c r="E128" s="14">
        <v>96.23</v>
      </c>
      <c r="F128" s="14">
        <v>96.23</v>
      </c>
      <c r="G128" s="14">
        <v>0</v>
      </c>
      <c r="H128" s="20" t="e">
        <f t="shared" si="87"/>
        <v>#DIV/0!</v>
      </c>
      <c r="I128" s="20">
        <f t="shared" si="74"/>
        <v>0</v>
      </c>
      <c r="L128" s="33"/>
    </row>
    <row r="129" spans="1:12" x14ac:dyDescent="0.25">
      <c r="A129" s="12"/>
      <c r="B129" s="12">
        <v>3233</v>
      </c>
      <c r="C129" s="13" t="s">
        <v>50</v>
      </c>
      <c r="D129" s="14">
        <v>0</v>
      </c>
      <c r="E129" s="14">
        <v>0</v>
      </c>
      <c r="F129" s="14">
        <v>0</v>
      </c>
      <c r="G129" s="14">
        <v>0</v>
      </c>
      <c r="H129" s="20" t="e">
        <f t="shared" si="87"/>
        <v>#DIV/0!</v>
      </c>
      <c r="I129" s="20" t="e">
        <f t="shared" si="74"/>
        <v>#DIV/0!</v>
      </c>
      <c r="L129" s="33"/>
    </row>
    <row r="130" spans="1:12" x14ac:dyDescent="0.25">
      <c r="A130" s="12"/>
      <c r="B130" s="12">
        <v>3234</v>
      </c>
      <c r="C130" s="13" t="s">
        <v>35</v>
      </c>
      <c r="D130" s="14">
        <v>234.95255159599176</v>
      </c>
      <c r="E130" s="14">
        <v>119.45</v>
      </c>
      <c r="F130" s="14">
        <v>119.45</v>
      </c>
      <c r="G130" s="14">
        <v>0</v>
      </c>
      <c r="H130" s="20">
        <f t="shared" si="87"/>
        <v>0</v>
      </c>
      <c r="I130" s="20">
        <f t="shared" si="74"/>
        <v>0</v>
      </c>
      <c r="L130" s="33"/>
    </row>
    <row r="131" spans="1:12" x14ac:dyDescent="0.25">
      <c r="A131" s="12"/>
      <c r="B131" s="12">
        <v>3235</v>
      </c>
      <c r="C131" s="13" t="s">
        <v>51</v>
      </c>
      <c r="D131" s="14">
        <v>0</v>
      </c>
      <c r="E131" s="14">
        <v>0</v>
      </c>
      <c r="F131" s="14">
        <v>0</v>
      </c>
      <c r="G131" s="14">
        <v>0</v>
      </c>
      <c r="H131" s="20" t="e">
        <f t="shared" si="87"/>
        <v>#DIV/0!</v>
      </c>
      <c r="I131" s="20" t="e">
        <f t="shared" si="74"/>
        <v>#DIV/0!</v>
      </c>
      <c r="L131" s="33"/>
    </row>
    <row r="132" spans="1:12" x14ac:dyDescent="0.25">
      <c r="A132" s="12"/>
      <c r="B132" s="12">
        <v>3237</v>
      </c>
      <c r="C132" s="13" t="s">
        <v>52</v>
      </c>
      <c r="D132" s="26">
        <v>0</v>
      </c>
      <c r="E132" s="14">
        <v>0</v>
      </c>
      <c r="F132" s="14">
        <v>0</v>
      </c>
      <c r="G132" s="14">
        <v>0</v>
      </c>
      <c r="H132" s="20" t="e">
        <f t="shared" si="87"/>
        <v>#DIV/0!</v>
      </c>
      <c r="I132" s="20" t="e">
        <f t="shared" si="74"/>
        <v>#DIV/0!</v>
      </c>
      <c r="L132" s="33"/>
    </row>
    <row r="133" spans="1:12" x14ac:dyDescent="0.25">
      <c r="A133" s="12"/>
      <c r="B133" s="12">
        <v>3238</v>
      </c>
      <c r="C133" s="13" t="s">
        <v>36</v>
      </c>
      <c r="D133" s="14">
        <v>0</v>
      </c>
      <c r="E133" s="14">
        <v>66.36</v>
      </c>
      <c r="F133" s="14">
        <v>66.36</v>
      </c>
      <c r="G133" s="14">
        <v>0</v>
      </c>
      <c r="H133" s="20" t="e">
        <f t="shared" si="87"/>
        <v>#DIV/0!</v>
      </c>
      <c r="I133" s="20">
        <f t="shared" si="74"/>
        <v>0</v>
      </c>
      <c r="L133" s="33"/>
    </row>
    <row r="134" spans="1:12" x14ac:dyDescent="0.25">
      <c r="A134" s="12"/>
      <c r="B134" s="12">
        <v>3239</v>
      </c>
      <c r="C134" s="13" t="s">
        <v>37</v>
      </c>
      <c r="D134" s="14">
        <v>39.816842524387816</v>
      </c>
      <c r="E134" s="14">
        <v>5521.01</v>
      </c>
      <c r="F134" s="14">
        <v>5521.01</v>
      </c>
      <c r="G134" s="14">
        <v>8304.57</v>
      </c>
      <c r="H134" s="20">
        <f t="shared" si="87"/>
        <v>20856.927554999998</v>
      </c>
      <c r="I134" s="20">
        <f t="shared" si="74"/>
        <v>150.4175866372276</v>
      </c>
      <c r="L134" s="33"/>
    </row>
    <row r="135" spans="1:12" s="9" customFormat="1" ht="30" x14ac:dyDescent="0.25">
      <c r="A135" s="6"/>
      <c r="B135" s="6">
        <v>329</v>
      </c>
      <c r="C135" s="7" t="s">
        <v>154</v>
      </c>
      <c r="D135" s="8">
        <f>N133</f>
        <v>0</v>
      </c>
      <c r="E135" s="8">
        <f t="shared" ref="E135:G135" si="91">+E136+E137+E138+E139+E140</f>
        <v>444.61</v>
      </c>
      <c r="F135" s="8">
        <f t="shared" si="91"/>
        <v>444.61</v>
      </c>
      <c r="G135" s="8">
        <f t="shared" si="91"/>
        <v>190</v>
      </c>
      <c r="H135" s="10" t="e">
        <f t="shared" ref="H135" si="92">+G135/D135*100</f>
        <v>#DIV/0!</v>
      </c>
      <c r="I135" s="10">
        <f t="shared" ref="I135" si="93">+G135/F135*100</f>
        <v>42.7340815546209</v>
      </c>
      <c r="L135" s="33"/>
    </row>
    <row r="136" spans="1:12" x14ac:dyDescent="0.25">
      <c r="A136" s="12"/>
      <c r="B136" s="12">
        <v>3292</v>
      </c>
      <c r="C136" s="13" t="s">
        <v>53</v>
      </c>
      <c r="D136" s="14">
        <v>0</v>
      </c>
      <c r="E136" s="14">
        <v>99.54</v>
      </c>
      <c r="F136" s="14">
        <v>99.54</v>
      </c>
      <c r="G136" s="14">
        <v>0</v>
      </c>
      <c r="H136" s="20" t="e">
        <f t="shared" si="87"/>
        <v>#DIV/0!</v>
      </c>
      <c r="I136" s="20">
        <f t="shared" si="74"/>
        <v>0</v>
      </c>
      <c r="L136" s="33"/>
    </row>
    <row r="137" spans="1:12" x14ac:dyDescent="0.25">
      <c r="A137" s="12"/>
      <c r="B137" s="12">
        <v>3293</v>
      </c>
      <c r="C137" s="13" t="s">
        <v>40</v>
      </c>
      <c r="D137" s="14">
        <v>1245.5955936027606</v>
      </c>
      <c r="E137" s="14">
        <v>331.8</v>
      </c>
      <c r="F137" s="14">
        <v>331.8</v>
      </c>
      <c r="G137" s="14">
        <v>190</v>
      </c>
      <c r="H137" s="20">
        <f t="shared" si="87"/>
        <v>15.253746960555956</v>
      </c>
      <c r="I137" s="20">
        <f t="shared" si="74"/>
        <v>57.263411693791447</v>
      </c>
      <c r="L137" s="33"/>
    </row>
    <row r="138" spans="1:12" x14ac:dyDescent="0.25">
      <c r="A138" s="12"/>
      <c r="B138" s="12">
        <v>3294</v>
      </c>
      <c r="C138" s="13" t="s">
        <v>54</v>
      </c>
      <c r="D138" s="14">
        <v>0</v>
      </c>
      <c r="E138" s="14">
        <v>0</v>
      </c>
      <c r="F138" s="14">
        <v>0</v>
      </c>
      <c r="G138" s="14">
        <v>0</v>
      </c>
      <c r="H138" s="20" t="e">
        <f t="shared" si="87"/>
        <v>#DIV/0!</v>
      </c>
      <c r="I138" s="20" t="e">
        <f t="shared" si="74"/>
        <v>#DIV/0!</v>
      </c>
      <c r="L138" s="33"/>
    </row>
    <row r="139" spans="1:12" x14ac:dyDescent="0.25">
      <c r="A139" s="12"/>
      <c r="B139" s="12">
        <v>3295</v>
      </c>
      <c r="C139" s="13" t="s">
        <v>41</v>
      </c>
      <c r="D139" s="14">
        <v>2.8203596788108034</v>
      </c>
      <c r="E139" s="14">
        <v>13.27</v>
      </c>
      <c r="F139" s="14">
        <v>13.27</v>
      </c>
      <c r="G139" s="14">
        <v>0</v>
      </c>
      <c r="H139" s="20">
        <f t="shared" ref="H139:H141" si="94">+G139/D139*100</f>
        <v>0</v>
      </c>
      <c r="I139" s="20">
        <f t="shared" si="74"/>
        <v>0</v>
      </c>
      <c r="L139" s="33"/>
    </row>
    <row r="140" spans="1:12" ht="30" x14ac:dyDescent="0.25">
      <c r="A140" s="12"/>
      <c r="B140" s="12">
        <v>3299</v>
      </c>
      <c r="C140" s="13" t="s">
        <v>42</v>
      </c>
      <c r="D140" s="14">
        <v>0</v>
      </c>
      <c r="E140" s="14">
        <v>0</v>
      </c>
      <c r="F140" s="14">
        <v>0</v>
      </c>
      <c r="G140" s="14">
        <v>0</v>
      </c>
      <c r="H140" s="20" t="e">
        <f t="shared" si="94"/>
        <v>#DIV/0!</v>
      </c>
      <c r="I140" s="20" t="e">
        <f t="shared" si="74"/>
        <v>#DIV/0!</v>
      </c>
      <c r="L140" s="33"/>
    </row>
    <row r="141" spans="1:12" x14ac:dyDescent="0.25">
      <c r="A141" s="12"/>
      <c r="B141" s="6">
        <v>34</v>
      </c>
      <c r="C141" s="7" t="s">
        <v>172</v>
      </c>
      <c r="D141" s="8">
        <f>+D142</f>
        <v>16.654057999867277</v>
      </c>
      <c r="E141" s="8">
        <f>+E142</f>
        <v>47.79</v>
      </c>
      <c r="F141" s="8">
        <v>47.79</v>
      </c>
      <c r="G141" s="8">
        <f t="shared" ref="G141" si="95">+G142</f>
        <v>0</v>
      </c>
      <c r="H141" s="10">
        <f t="shared" si="94"/>
        <v>0</v>
      </c>
      <c r="I141" s="10">
        <f>+G141/F141*100</f>
        <v>0</v>
      </c>
      <c r="L141" s="33"/>
    </row>
    <row r="142" spans="1:12" s="9" customFormat="1" x14ac:dyDescent="0.25">
      <c r="A142" s="6"/>
      <c r="B142" s="6">
        <v>343</v>
      </c>
      <c r="C142" s="7" t="s">
        <v>155</v>
      </c>
      <c r="D142" s="8">
        <f>+D143+D144+D145+D146</f>
        <v>16.654057999867277</v>
      </c>
      <c r="E142" s="8">
        <f t="shared" ref="E142:G142" si="96">+E143+E144+E145+E146</f>
        <v>47.79</v>
      </c>
      <c r="F142" s="8">
        <v>47.79</v>
      </c>
      <c r="G142" s="8">
        <f t="shared" si="96"/>
        <v>0</v>
      </c>
      <c r="H142" s="10">
        <f t="shared" ref="H142:H146" si="97">+G142/D142*100</f>
        <v>0</v>
      </c>
      <c r="I142" s="10">
        <f t="shared" ref="I142:I146" si="98">+G142/F142*100</f>
        <v>0</v>
      </c>
      <c r="L142" s="33"/>
    </row>
    <row r="143" spans="1:12" ht="17.25" customHeight="1" x14ac:dyDescent="0.25">
      <c r="A143" s="12"/>
      <c r="B143" s="50" t="s">
        <v>126</v>
      </c>
      <c r="C143" s="51" t="s">
        <v>127</v>
      </c>
      <c r="D143" s="14">
        <v>7.5652000796336845</v>
      </c>
      <c r="E143" s="14">
        <v>13.27</v>
      </c>
      <c r="F143" s="14">
        <v>13.27</v>
      </c>
      <c r="G143" s="14">
        <v>0</v>
      </c>
      <c r="H143" s="20">
        <f t="shared" si="97"/>
        <v>0</v>
      </c>
      <c r="I143" s="20">
        <f t="shared" si="98"/>
        <v>0</v>
      </c>
      <c r="L143" s="33"/>
    </row>
    <row r="144" spans="1:12" ht="17.25" customHeight="1" x14ac:dyDescent="0.25">
      <c r="A144" s="12"/>
      <c r="B144" s="50" t="s">
        <v>128</v>
      </c>
      <c r="C144" s="51" t="s">
        <v>129</v>
      </c>
      <c r="D144" s="14">
        <v>2.2363793217864489</v>
      </c>
      <c r="E144" s="14">
        <v>26.55</v>
      </c>
      <c r="F144" s="14">
        <v>26.55</v>
      </c>
      <c r="G144" s="14">
        <v>0</v>
      </c>
      <c r="H144" s="20">
        <f t="shared" si="97"/>
        <v>0</v>
      </c>
      <c r="I144" s="20">
        <f t="shared" si="98"/>
        <v>0</v>
      </c>
      <c r="L144" s="33"/>
    </row>
    <row r="145" spans="1:12" ht="17.25" customHeight="1" x14ac:dyDescent="0.25">
      <c r="A145" s="12"/>
      <c r="B145" s="50" t="s">
        <v>130</v>
      </c>
      <c r="C145" s="51" t="s">
        <v>131</v>
      </c>
      <c r="D145" s="14">
        <v>6.852478598447143</v>
      </c>
      <c r="E145" s="14">
        <v>6.64</v>
      </c>
      <c r="F145" s="14">
        <v>6.64</v>
      </c>
      <c r="G145" s="14">
        <v>0</v>
      </c>
      <c r="H145" s="20">
        <f t="shared" si="97"/>
        <v>0</v>
      </c>
      <c r="I145" s="20">
        <f t="shared" si="98"/>
        <v>0</v>
      </c>
      <c r="L145" s="33"/>
    </row>
    <row r="146" spans="1:12" ht="17.25" customHeight="1" x14ac:dyDescent="0.25">
      <c r="A146" s="12"/>
      <c r="B146" s="50" t="s">
        <v>132</v>
      </c>
      <c r="C146" s="51" t="s">
        <v>133</v>
      </c>
      <c r="D146" s="14">
        <v>0</v>
      </c>
      <c r="E146" s="14">
        <v>1.33</v>
      </c>
      <c r="F146" s="14">
        <v>1.33</v>
      </c>
      <c r="G146" s="14">
        <v>0</v>
      </c>
      <c r="H146" s="20" t="e">
        <f t="shared" si="97"/>
        <v>#DIV/0!</v>
      </c>
      <c r="I146" s="20">
        <f t="shared" si="98"/>
        <v>0</v>
      </c>
      <c r="L146" s="33"/>
    </row>
    <row r="147" spans="1:12" ht="17.25" customHeight="1" x14ac:dyDescent="0.25">
      <c r="A147" s="12"/>
      <c r="B147" s="74">
        <v>42</v>
      </c>
      <c r="C147" s="75" t="s">
        <v>160</v>
      </c>
      <c r="D147" s="8">
        <f>+D148</f>
        <v>0</v>
      </c>
      <c r="E147" s="8">
        <f t="shared" ref="E147:F147" si="99">+E148</f>
        <v>0</v>
      </c>
      <c r="F147" s="8">
        <f t="shared" si="99"/>
        <v>0</v>
      </c>
      <c r="G147" s="8">
        <f t="shared" ref="G147" si="100">+G148</f>
        <v>0</v>
      </c>
      <c r="H147" s="10" t="e">
        <f t="shared" ref="H147:H149" si="101">+G147/D147*100</f>
        <v>#DIV/0!</v>
      </c>
      <c r="I147" s="10" t="e">
        <f t="shared" ref="I147:I149" si="102">+G147/F147*100</f>
        <v>#DIV/0!</v>
      </c>
      <c r="L147" s="33"/>
    </row>
    <row r="148" spans="1:12" ht="17.25" customHeight="1" x14ac:dyDescent="0.25">
      <c r="A148" s="12"/>
      <c r="B148" s="6">
        <v>424</v>
      </c>
      <c r="C148" s="7" t="s">
        <v>87</v>
      </c>
      <c r="D148" s="8">
        <f>+D149</f>
        <v>0</v>
      </c>
      <c r="E148" s="8">
        <f t="shared" ref="E148:G148" si="103">+E149</f>
        <v>0</v>
      </c>
      <c r="F148" s="8">
        <f t="shared" si="103"/>
        <v>0</v>
      </c>
      <c r="G148" s="8">
        <f t="shared" si="103"/>
        <v>0</v>
      </c>
      <c r="H148" s="10" t="e">
        <f t="shared" si="101"/>
        <v>#DIV/0!</v>
      </c>
      <c r="I148" s="10" t="e">
        <f t="shared" si="102"/>
        <v>#DIV/0!</v>
      </c>
      <c r="L148" s="33"/>
    </row>
    <row r="149" spans="1:12" ht="17.25" customHeight="1" x14ac:dyDescent="0.25">
      <c r="A149" s="12"/>
      <c r="B149" s="12">
        <v>4243</v>
      </c>
      <c r="C149" s="13" t="s">
        <v>88</v>
      </c>
      <c r="D149" s="14">
        <v>0</v>
      </c>
      <c r="E149" s="14">
        <v>0</v>
      </c>
      <c r="F149" s="14">
        <v>0</v>
      </c>
      <c r="G149" s="14">
        <v>0</v>
      </c>
      <c r="H149" s="20" t="e">
        <f t="shared" si="101"/>
        <v>#DIV/0!</v>
      </c>
      <c r="I149" s="20" t="e">
        <f t="shared" si="102"/>
        <v>#DIV/0!</v>
      </c>
      <c r="L149" s="33"/>
    </row>
    <row r="150" spans="1:12" x14ac:dyDescent="0.25">
      <c r="A150" s="12"/>
      <c r="B150" s="83" t="s">
        <v>47</v>
      </c>
      <c r="C150" s="83"/>
      <c r="D150" s="8">
        <f>+D142+D135+D126+D114+D111+D109+D105+D119+D148</f>
        <v>4797.4357953414292</v>
      </c>
      <c r="E150" s="8">
        <f>+E142+E135+E126+E114+E111+E109+E105+E119+E148</f>
        <v>9198.739999999998</v>
      </c>
      <c r="F150" s="8">
        <v>9198.74</v>
      </c>
      <c r="G150" s="8">
        <f t="shared" ref="G150" si="104">+G142+G135+G126+G114+G111+G109+G105+G119+G148</f>
        <v>11211.71</v>
      </c>
      <c r="H150" s="10">
        <f>+G150/D150*100</f>
        <v>233.70213752286543</v>
      </c>
      <c r="I150" s="10">
        <f>+G150/F150*100</f>
        <v>121.88310572969776</v>
      </c>
      <c r="L150" s="33"/>
    </row>
    <row r="151" spans="1:12" x14ac:dyDescent="0.25">
      <c r="B151" s="22"/>
      <c r="C151" s="22"/>
      <c r="D151" s="23"/>
      <c r="E151" s="23"/>
      <c r="F151" s="23"/>
      <c r="G151" s="23"/>
      <c r="H151" s="24"/>
      <c r="I151" s="24"/>
      <c r="L151" s="33"/>
    </row>
    <row r="152" spans="1:12" x14ac:dyDescent="0.25">
      <c r="B152" s="22"/>
      <c r="C152" s="22"/>
      <c r="D152" s="23"/>
      <c r="E152" s="23"/>
      <c r="F152" s="23"/>
      <c r="G152" s="23"/>
      <c r="H152" s="24"/>
      <c r="I152" s="24"/>
      <c r="L152" s="33"/>
    </row>
    <row r="153" spans="1:12" x14ac:dyDescent="0.25">
      <c r="B153" s="22"/>
      <c r="C153" s="22"/>
      <c r="D153" s="23"/>
      <c r="E153" s="23"/>
      <c r="F153" s="23"/>
      <c r="G153" s="23"/>
      <c r="H153" s="24"/>
      <c r="I153" s="24"/>
      <c r="L153" s="33"/>
    </row>
    <row r="154" spans="1:12" x14ac:dyDescent="0.25">
      <c r="L154" s="33"/>
    </row>
    <row r="155" spans="1:12" ht="45" x14ac:dyDescent="0.25">
      <c r="A155" s="6" t="s">
        <v>115</v>
      </c>
      <c r="B155" s="4" t="s">
        <v>113</v>
      </c>
      <c r="C155" s="4" t="s">
        <v>114</v>
      </c>
      <c r="D155" s="4" t="s">
        <v>101</v>
      </c>
      <c r="E155" s="4" t="s">
        <v>180</v>
      </c>
      <c r="F155" s="4" t="s">
        <v>181</v>
      </c>
      <c r="G155" s="4" t="s">
        <v>182</v>
      </c>
      <c r="H155" s="4" t="s">
        <v>176</v>
      </c>
      <c r="I155" s="4" t="s">
        <v>177</v>
      </c>
      <c r="L155" s="33"/>
    </row>
    <row r="156" spans="1:12" x14ac:dyDescent="0.25">
      <c r="A156" s="31" t="s">
        <v>7</v>
      </c>
      <c r="B156" s="31" t="s">
        <v>8</v>
      </c>
      <c r="C156" s="31" t="s">
        <v>9</v>
      </c>
      <c r="D156" s="31" t="s">
        <v>10</v>
      </c>
      <c r="E156" s="31" t="s">
        <v>11</v>
      </c>
      <c r="F156" s="31" t="s">
        <v>119</v>
      </c>
      <c r="G156" s="31" t="s">
        <v>120</v>
      </c>
      <c r="H156" s="31" t="s">
        <v>121</v>
      </c>
      <c r="I156" s="31" t="s">
        <v>122</v>
      </c>
      <c r="L156" s="33"/>
    </row>
    <row r="157" spans="1:12" x14ac:dyDescent="0.25">
      <c r="A157" s="39">
        <v>43</v>
      </c>
      <c r="B157" s="39" t="s">
        <v>147</v>
      </c>
      <c r="C157" s="53"/>
      <c r="D157" s="44"/>
      <c r="E157" s="44"/>
      <c r="F157" s="44"/>
      <c r="G157" s="44"/>
      <c r="H157" s="44"/>
      <c r="I157" s="44"/>
      <c r="L157" s="33"/>
    </row>
    <row r="158" spans="1:12" s="70" customFormat="1" x14ac:dyDescent="0.25">
      <c r="A158" s="36"/>
      <c r="B158" s="35">
        <v>31</v>
      </c>
      <c r="C158" s="73" t="s">
        <v>20</v>
      </c>
      <c r="D158" s="59">
        <f>+D159+D163+D165</f>
        <v>0</v>
      </c>
      <c r="E158" s="59">
        <f t="shared" ref="E158:G158" si="105">+E159+E163+E165</f>
        <v>0</v>
      </c>
      <c r="F158" s="59">
        <f t="shared" si="105"/>
        <v>0</v>
      </c>
      <c r="G158" s="59">
        <f t="shared" si="105"/>
        <v>0</v>
      </c>
      <c r="H158" s="59" t="e">
        <f t="shared" ref="H158:H174" si="106">+G158/D158*100</f>
        <v>#DIV/0!</v>
      </c>
      <c r="I158" s="59" t="e">
        <f t="shared" ref="I158" si="107">+G158/F158*100</f>
        <v>#DIV/0!</v>
      </c>
      <c r="L158" s="33"/>
    </row>
    <row r="159" spans="1:12" s="63" customFormat="1" x14ac:dyDescent="0.25">
      <c r="A159" s="36"/>
      <c r="B159" s="35">
        <v>311</v>
      </c>
      <c r="C159" s="73" t="s">
        <v>150</v>
      </c>
      <c r="D159" s="59">
        <f>+D160+D161+D162</f>
        <v>0</v>
      </c>
      <c r="E159" s="59">
        <f t="shared" ref="E159:G159" si="108">+E160+E161+E162</f>
        <v>0</v>
      </c>
      <c r="F159" s="59">
        <f t="shared" si="108"/>
        <v>0</v>
      </c>
      <c r="G159" s="59">
        <f t="shared" si="108"/>
        <v>0</v>
      </c>
      <c r="H159" s="10" t="e">
        <f t="shared" si="106"/>
        <v>#DIV/0!</v>
      </c>
      <c r="I159" s="10" t="e">
        <f t="shared" ref="I159:I164" si="109">+G159/F159*100</f>
        <v>#DIV/0!</v>
      </c>
      <c r="L159" s="33"/>
    </row>
    <row r="160" spans="1:12" x14ac:dyDescent="0.25">
      <c r="A160" s="12"/>
      <c r="B160" s="12">
        <v>3111</v>
      </c>
      <c r="C160" s="13" t="s">
        <v>21</v>
      </c>
      <c r="D160" s="14">
        <v>0</v>
      </c>
      <c r="E160" s="14">
        <v>0</v>
      </c>
      <c r="F160" s="28">
        <v>0</v>
      </c>
      <c r="G160" s="14">
        <v>0</v>
      </c>
      <c r="H160" s="20" t="e">
        <f t="shared" si="106"/>
        <v>#DIV/0!</v>
      </c>
      <c r="I160" s="20" t="e">
        <f t="shared" si="109"/>
        <v>#DIV/0!</v>
      </c>
      <c r="L160" s="33"/>
    </row>
    <row r="161" spans="1:12" x14ac:dyDescent="0.25">
      <c r="A161" s="12"/>
      <c r="B161" s="12">
        <v>3113</v>
      </c>
      <c r="C161" s="13" t="s">
        <v>55</v>
      </c>
      <c r="D161" s="14">
        <v>0</v>
      </c>
      <c r="E161" s="14">
        <v>0</v>
      </c>
      <c r="F161" s="14">
        <v>0</v>
      </c>
      <c r="G161" s="14">
        <v>0</v>
      </c>
      <c r="H161" s="20" t="e">
        <f>+G161/D161*100</f>
        <v>#DIV/0!</v>
      </c>
      <c r="I161" s="20" t="e">
        <f t="shared" si="109"/>
        <v>#DIV/0!</v>
      </c>
      <c r="L161" s="33"/>
    </row>
    <row r="162" spans="1:12" x14ac:dyDescent="0.25">
      <c r="A162" s="12"/>
      <c r="B162" s="12">
        <v>3114</v>
      </c>
      <c r="C162" s="13" t="s">
        <v>56</v>
      </c>
      <c r="D162" s="14">
        <v>0</v>
      </c>
      <c r="E162" s="14">
        <v>0</v>
      </c>
      <c r="F162" s="14">
        <v>0</v>
      </c>
      <c r="G162" s="14">
        <v>0</v>
      </c>
      <c r="H162" s="20" t="e">
        <f t="shared" si="106"/>
        <v>#DIV/0!</v>
      </c>
      <c r="I162" s="20" t="e">
        <f t="shared" si="109"/>
        <v>#DIV/0!</v>
      </c>
      <c r="L162" s="33"/>
    </row>
    <row r="163" spans="1:12" s="9" customFormat="1" x14ac:dyDescent="0.25">
      <c r="A163" s="6"/>
      <c r="B163" s="6">
        <v>312</v>
      </c>
      <c r="C163" s="7" t="s">
        <v>22</v>
      </c>
      <c r="D163" s="8">
        <f>+D164</f>
        <v>0</v>
      </c>
      <c r="E163" s="8">
        <f t="shared" ref="E163:G163" si="110">+E164</f>
        <v>0</v>
      </c>
      <c r="F163" s="8">
        <f t="shared" si="110"/>
        <v>0</v>
      </c>
      <c r="G163" s="8">
        <f t="shared" si="110"/>
        <v>0</v>
      </c>
      <c r="H163" s="10" t="e">
        <f t="shared" si="106"/>
        <v>#DIV/0!</v>
      </c>
      <c r="I163" s="10" t="e">
        <f t="shared" si="109"/>
        <v>#DIV/0!</v>
      </c>
      <c r="L163" s="33"/>
    </row>
    <row r="164" spans="1:12" x14ac:dyDescent="0.25">
      <c r="A164" s="12"/>
      <c r="B164" s="12">
        <v>3121</v>
      </c>
      <c r="C164" s="13" t="s">
        <v>22</v>
      </c>
      <c r="D164" s="14">
        <v>0</v>
      </c>
      <c r="E164" s="14">
        <v>0</v>
      </c>
      <c r="F164" s="14">
        <v>0</v>
      </c>
      <c r="G164" s="14">
        <v>0</v>
      </c>
      <c r="H164" s="20" t="e">
        <f t="shared" si="106"/>
        <v>#DIV/0!</v>
      </c>
      <c r="I164" s="20" t="e">
        <f t="shared" si="109"/>
        <v>#DIV/0!</v>
      </c>
      <c r="L164" s="33"/>
    </row>
    <row r="165" spans="1:12" s="9" customFormat="1" x14ac:dyDescent="0.25">
      <c r="A165" s="6"/>
      <c r="B165" s="6">
        <v>313</v>
      </c>
      <c r="C165" s="7" t="s">
        <v>151</v>
      </c>
      <c r="D165" s="8">
        <f>+D166</f>
        <v>0</v>
      </c>
      <c r="E165" s="8">
        <f t="shared" ref="E165:G165" si="111">+E166</f>
        <v>0</v>
      </c>
      <c r="F165" s="8">
        <f t="shared" si="111"/>
        <v>0</v>
      </c>
      <c r="G165" s="8">
        <f t="shared" si="111"/>
        <v>0</v>
      </c>
      <c r="H165" s="10" t="e">
        <f t="shared" si="106"/>
        <v>#DIV/0!</v>
      </c>
      <c r="I165" s="10" t="e">
        <f t="shared" ref="I165:I166" si="112">+G165/F165*100</f>
        <v>#DIV/0!</v>
      </c>
      <c r="L165" s="33"/>
    </row>
    <row r="166" spans="1:12" ht="30" x14ac:dyDescent="0.25">
      <c r="A166" s="12"/>
      <c r="B166" s="12">
        <v>3132</v>
      </c>
      <c r="C166" s="13" t="s">
        <v>24</v>
      </c>
      <c r="D166" s="14">
        <v>0</v>
      </c>
      <c r="E166" s="14">
        <v>0</v>
      </c>
      <c r="F166" s="14">
        <v>0</v>
      </c>
      <c r="G166" s="14">
        <v>0</v>
      </c>
      <c r="H166" s="20" t="e">
        <f t="shared" si="106"/>
        <v>#DIV/0!</v>
      </c>
      <c r="I166" s="20" t="e">
        <f t="shared" si="112"/>
        <v>#DIV/0!</v>
      </c>
      <c r="L166" s="33"/>
    </row>
    <row r="167" spans="1:12" x14ac:dyDescent="0.25">
      <c r="A167" s="12"/>
      <c r="B167" s="6">
        <v>32</v>
      </c>
      <c r="C167" s="7" t="s">
        <v>161</v>
      </c>
      <c r="D167" s="8">
        <f>+D168+D173+D179+D188</f>
        <v>169.35</v>
      </c>
      <c r="E167" s="8">
        <f t="shared" ref="E167:G167" si="113">+E168+E173+E179+E188</f>
        <v>729.99</v>
      </c>
      <c r="F167" s="8">
        <v>729.99</v>
      </c>
      <c r="G167" s="8">
        <f t="shared" si="113"/>
        <v>353.73</v>
      </c>
      <c r="H167" s="10">
        <f t="shared" si="106"/>
        <v>208.87511071744908</v>
      </c>
      <c r="I167" s="10">
        <f t="shared" ref="I167" si="114">+G167/F167*100</f>
        <v>48.45682817572844</v>
      </c>
      <c r="L167" s="33"/>
    </row>
    <row r="168" spans="1:12" s="9" customFormat="1" x14ac:dyDescent="0.25">
      <c r="A168" s="6"/>
      <c r="B168" s="6">
        <v>321</v>
      </c>
      <c r="C168" s="7" t="s">
        <v>152</v>
      </c>
      <c r="D168" s="8">
        <f>+D169+D170+D171+D172</f>
        <v>0</v>
      </c>
      <c r="E168" s="8">
        <f t="shared" ref="E168:G168" si="115">+E169+E170+E171+E172</f>
        <v>0</v>
      </c>
      <c r="F168" s="8">
        <f t="shared" si="115"/>
        <v>0</v>
      </c>
      <c r="G168" s="8">
        <f t="shared" si="115"/>
        <v>0</v>
      </c>
      <c r="H168" s="10" t="e">
        <f t="shared" si="106"/>
        <v>#DIV/0!</v>
      </c>
      <c r="I168" s="10" t="e">
        <f t="shared" ref="I168:I190" si="116">+G168/F168*100</f>
        <v>#DIV/0!</v>
      </c>
      <c r="L168" s="33"/>
    </row>
    <row r="169" spans="1:12" x14ac:dyDescent="0.25">
      <c r="A169" s="12"/>
      <c r="B169" s="12">
        <v>3211</v>
      </c>
      <c r="C169" s="13" t="s">
        <v>27</v>
      </c>
      <c r="D169" s="14">
        <v>0</v>
      </c>
      <c r="E169" s="14">
        <v>0</v>
      </c>
      <c r="F169" s="14">
        <v>0</v>
      </c>
      <c r="G169" s="14">
        <v>0</v>
      </c>
      <c r="H169" s="20" t="e">
        <f t="shared" si="106"/>
        <v>#DIV/0!</v>
      </c>
      <c r="I169" s="20" t="e">
        <f t="shared" si="116"/>
        <v>#DIV/0!</v>
      </c>
      <c r="L169" s="33"/>
    </row>
    <row r="170" spans="1:12" ht="30" x14ac:dyDescent="0.25">
      <c r="A170" s="12"/>
      <c r="B170" s="12">
        <v>3212</v>
      </c>
      <c r="C170" s="13" t="s">
        <v>28</v>
      </c>
      <c r="D170" s="14">
        <v>0</v>
      </c>
      <c r="E170" s="14">
        <v>0</v>
      </c>
      <c r="F170" s="14">
        <v>0</v>
      </c>
      <c r="G170" s="14">
        <v>0</v>
      </c>
      <c r="H170" s="20" t="e">
        <f t="shared" si="106"/>
        <v>#DIV/0!</v>
      </c>
      <c r="I170" s="20" t="e">
        <f t="shared" si="116"/>
        <v>#DIV/0!</v>
      </c>
      <c r="L170" s="33"/>
    </row>
    <row r="171" spans="1:12" x14ac:dyDescent="0.25">
      <c r="A171" s="12"/>
      <c r="B171" s="12">
        <v>3213</v>
      </c>
      <c r="C171" s="13" t="s">
        <v>57</v>
      </c>
      <c r="D171" s="14">
        <v>0</v>
      </c>
      <c r="E171" s="14">
        <v>0</v>
      </c>
      <c r="F171" s="14">
        <v>0</v>
      </c>
      <c r="G171" s="14">
        <v>0</v>
      </c>
      <c r="H171" s="20" t="e">
        <f t="shared" si="106"/>
        <v>#DIV/0!</v>
      </c>
      <c r="I171" s="20" t="e">
        <f t="shared" si="116"/>
        <v>#DIV/0!</v>
      </c>
      <c r="L171" s="33"/>
    </row>
    <row r="172" spans="1:12" x14ac:dyDescent="0.25">
      <c r="A172" s="12"/>
      <c r="B172" s="12">
        <v>3214</v>
      </c>
      <c r="C172" s="13" t="s">
        <v>58</v>
      </c>
      <c r="D172" s="14">
        <v>0</v>
      </c>
      <c r="E172" s="14">
        <v>0</v>
      </c>
      <c r="F172" s="14">
        <v>0</v>
      </c>
      <c r="G172" s="14">
        <v>0</v>
      </c>
      <c r="H172" s="20" t="e">
        <f t="shared" si="106"/>
        <v>#DIV/0!</v>
      </c>
      <c r="I172" s="20" t="e">
        <f t="shared" si="116"/>
        <v>#DIV/0!</v>
      </c>
      <c r="L172" s="33"/>
    </row>
    <row r="173" spans="1:12" s="9" customFormat="1" x14ac:dyDescent="0.25">
      <c r="A173" s="6"/>
      <c r="B173" s="6">
        <v>322</v>
      </c>
      <c r="C173" s="7" t="s">
        <v>29</v>
      </c>
      <c r="D173" s="8">
        <f>+D174+D175+D176+D177+D178</f>
        <v>0</v>
      </c>
      <c r="E173" s="8">
        <f t="shared" ref="E173:G173" si="117">+E174+E175+E176+E177+E178</f>
        <v>0</v>
      </c>
      <c r="F173" s="8">
        <f t="shared" si="117"/>
        <v>0</v>
      </c>
      <c r="G173" s="8">
        <f t="shared" si="117"/>
        <v>100.52</v>
      </c>
      <c r="H173" s="20" t="e">
        <f t="shared" si="106"/>
        <v>#DIV/0!</v>
      </c>
      <c r="I173" s="20" t="e">
        <f t="shared" si="116"/>
        <v>#DIV/0!</v>
      </c>
      <c r="L173" s="33"/>
    </row>
    <row r="174" spans="1:12" ht="30" x14ac:dyDescent="0.25">
      <c r="A174" s="12"/>
      <c r="B174" s="12">
        <v>3221</v>
      </c>
      <c r="C174" s="13" t="s">
        <v>30</v>
      </c>
      <c r="D174" s="14">
        <v>0</v>
      </c>
      <c r="E174" s="14">
        <v>0</v>
      </c>
      <c r="F174" s="14">
        <v>0</v>
      </c>
      <c r="G174" s="14">
        <v>0</v>
      </c>
      <c r="H174" s="20" t="e">
        <f t="shared" si="106"/>
        <v>#DIV/0!</v>
      </c>
      <c r="I174" s="20" t="e">
        <f t="shared" si="116"/>
        <v>#DIV/0!</v>
      </c>
      <c r="L174" s="33"/>
    </row>
    <row r="175" spans="1:12" x14ac:dyDescent="0.25">
      <c r="A175" s="12"/>
      <c r="B175" s="12">
        <v>3222</v>
      </c>
      <c r="C175" s="13" t="s">
        <v>84</v>
      </c>
      <c r="D175" s="14">
        <v>0</v>
      </c>
      <c r="E175" s="14">
        <v>0</v>
      </c>
      <c r="F175" s="14">
        <v>0</v>
      </c>
      <c r="G175" s="14">
        <v>0</v>
      </c>
      <c r="H175" s="20" t="e">
        <f t="shared" ref="H175" si="118">+G175/D175*100</f>
        <v>#DIV/0!</v>
      </c>
      <c r="I175" s="20" t="e">
        <f t="shared" si="116"/>
        <v>#DIV/0!</v>
      </c>
      <c r="L175" s="33"/>
    </row>
    <row r="176" spans="1:12" x14ac:dyDescent="0.25">
      <c r="A176" s="12"/>
      <c r="B176" s="12">
        <v>3223</v>
      </c>
      <c r="C176" s="13" t="s">
        <v>31</v>
      </c>
      <c r="D176" s="14">
        <v>0</v>
      </c>
      <c r="E176" s="14">
        <v>0</v>
      </c>
      <c r="F176" s="14">
        <v>0</v>
      </c>
      <c r="G176" s="14">
        <v>0</v>
      </c>
      <c r="H176" s="20" t="e">
        <f t="shared" ref="H176:H195" si="119">+G176/D176*100</f>
        <v>#DIV/0!</v>
      </c>
      <c r="I176" s="20" t="e">
        <f t="shared" si="116"/>
        <v>#DIV/0!</v>
      </c>
      <c r="L176" s="33"/>
    </row>
    <row r="177" spans="1:12" ht="30" x14ac:dyDescent="0.25">
      <c r="A177" s="12"/>
      <c r="B177" s="12">
        <v>3224</v>
      </c>
      <c r="C177" s="13" t="s">
        <v>32</v>
      </c>
      <c r="D177" s="14">
        <v>0</v>
      </c>
      <c r="E177" s="14">
        <v>0</v>
      </c>
      <c r="F177" s="14">
        <v>0</v>
      </c>
      <c r="G177" s="14">
        <v>0</v>
      </c>
      <c r="H177" s="20" t="e">
        <f t="shared" si="119"/>
        <v>#DIV/0!</v>
      </c>
      <c r="I177" s="20" t="e">
        <f t="shared" si="116"/>
        <v>#DIV/0!</v>
      </c>
      <c r="L177" s="33"/>
    </row>
    <row r="178" spans="1:12" x14ac:dyDescent="0.25">
      <c r="A178" s="12"/>
      <c r="B178" s="12">
        <v>3225</v>
      </c>
      <c r="C178" s="13" t="s">
        <v>48</v>
      </c>
      <c r="D178" s="14">
        <v>0</v>
      </c>
      <c r="E178" s="14">
        <v>0</v>
      </c>
      <c r="F178" s="14">
        <v>0</v>
      </c>
      <c r="G178" s="14">
        <v>100.52</v>
      </c>
      <c r="H178" s="20" t="e">
        <f t="shared" si="119"/>
        <v>#DIV/0!</v>
      </c>
      <c r="I178" s="20" t="e">
        <f t="shared" si="116"/>
        <v>#DIV/0!</v>
      </c>
      <c r="L178" s="33"/>
    </row>
    <row r="179" spans="1:12" s="9" customFormat="1" x14ac:dyDescent="0.25">
      <c r="A179" s="6"/>
      <c r="B179" s="6">
        <v>323</v>
      </c>
      <c r="C179" s="7" t="s">
        <v>153</v>
      </c>
      <c r="D179" s="8">
        <f>+D180+D181+D182+D183+D184+D185+D186+D187</f>
        <v>0</v>
      </c>
      <c r="E179" s="8">
        <f t="shared" ref="E179:G179" si="120">+E180+E181+E182+E183+E184+E185+E186+E187</f>
        <v>265.45</v>
      </c>
      <c r="F179" s="8">
        <v>265.45</v>
      </c>
      <c r="G179" s="8">
        <f t="shared" si="120"/>
        <v>0</v>
      </c>
      <c r="H179" s="10" t="e">
        <f t="shared" ref="H179" si="121">+G179/D179*100</f>
        <v>#DIV/0!</v>
      </c>
      <c r="I179" s="10">
        <f t="shared" si="116"/>
        <v>0</v>
      </c>
      <c r="L179" s="33"/>
    </row>
    <row r="180" spans="1:12" x14ac:dyDescent="0.25">
      <c r="A180" s="12"/>
      <c r="B180" s="12">
        <v>3231</v>
      </c>
      <c r="C180" s="13" t="s">
        <v>34</v>
      </c>
      <c r="D180" s="14">
        <v>0</v>
      </c>
      <c r="E180" s="14">
        <v>0</v>
      </c>
      <c r="F180" s="14">
        <v>0</v>
      </c>
      <c r="G180" s="14">
        <v>0</v>
      </c>
      <c r="H180" s="20" t="e">
        <f t="shared" si="119"/>
        <v>#DIV/0!</v>
      </c>
      <c r="I180" s="20" t="e">
        <f t="shared" si="116"/>
        <v>#DIV/0!</v>
      </c>
      <c r="L180" s="33"/>
    </row>
    <row r="181" spans="1:12" ht="30" x14ac:dyDescent="0.25">
      <c r="A181" s="12"/>
      <c r="B181" s="12">
        <v>3232</v>
      </c>
      <c r="C181" s="13" t="s">
        <v>49</v>
      </c>
      <c r="D181" s="14">
        <v>0</v>
      </c>
      <c r="E181" s="14">
        <v>0</v>
      </c>
      <c r="F181" s="14">
        <v>0</v>
      </c>
      <c r="G181" s="14">
        <v>0</v>
      </c>
      <c r="H181" s="20" t="e">
        <f t="shared" si="119"/>
        <v>#DIV/0!</v>
      </c>
      <c r="I181" s="20" t="e">
        <f t="shared" si="116"/>
        <v>#DIV/0!</v>
      </c>
      <c r="L181" s="33"/>
    </row>
    <row r="182" spans="1:12" x14ac:dyDescent="0.25">
      <c r="A182" s="12"/>
      <c r="B182" s="12">
        <v>3233</v>
      </c>
      <c r="C182" s="13" t="s">
        <v>50</v>
      </c>
      <c r="D182" s="14">
        <v>0</v>
      </c>
      <c r="E182" s="14">
        <v>0</v>
      </c>
      <c r="F182" s="14">
        <v>0</v>
      </c>
      <c r="G182" s="14">
        <v>0</v>
      </c>
      <c r="H182" s="20" t="e">
        <f t="shared" si="119"/>
        <v>#DIV/0!</v>
      </c>
      <c r="I182" s="20" t="e">
        <f t="shared" si="116"/>
        <v>#DIV/0!</v>
      </c>
      <c r="L182" s="33"/>
    </row>
    <row r="183" spans="1:12" x14ac:dyDescent="0.25">
      <c r="A183" s="12"/>
      <c r="B183" s="12">
        <v>3234</v>
      </c>
      <c r="C183" s="13" t="s">
        <v>35</v>
      </c>
      <c r="D183" s="14">
        <v>0</v>
      </c>
      <c r="E183" s="14">
        <v>0</v>
      </c>
      <c r="F183" s="14">
        <v>0</v>
      </c>
      <c r="G183" s="14">
        <v>0</v>
      </c>
      <c r="H183" s="20" t="e">
        <f t="shared" si="119"/>
        <v>#DIV/0!</v>
      </c>
      <c r="I183" s="20" t="e">
        <f t="shared" si="116"/>
        <v>#DIV/0!</v>
      </c>
      <c r="L183" s="33"/>
    </row>
    <row r="184" spans="1:12" x14ac:dyDescent="0.25">
      <c r="A184" s="12"/>
      <c r="B184" s="12">
        <v>3235</v>
      </c>
      <c r="C184" s="13" t="s">
        <v>51</v>
      </c>
      <c r="D184" s="14">
        <v>0</v>
      </c>
      <c r="E184" s="14">
        <v>0</v>
      </c>
      <c r="F184" s="14">
        <v>0</v>
      </c>
      <c r="G184" s="14">
        <v>0</v>
      </c>
      <c r="H184" s="20" t="e">
        <f t="shared" si="119"/>
        <v>#DIV/0!</v>
      </c>
      <c r="I184" s="20" t="e">
        <f t="shared" si="116"/>
        <v>#DIV/0!</v>
      </c>
      <c r="L184" s="33"/>
    </row>
    <row r="185" spans="1:12" x14ac:dyDescent="0.25">
      <c r="A185" s="12"/>
      <c r="B185" s="12">
        <v>3237</v>
      </c>
      <c r="C185" s="13" t="s">
        <v>52</v>
      </c>
      <c r="D185" s="14">
        <v>0</v>
      </c>
      <c r="E185" s="14">
        <v>0</v>
      </c>
      <c r="F185" s="14">
        <v>0</v>
      </c>
      <c r="G185" s="14">
        <v>0</v>
      </c>
      <c r="H185" s="20" t="e">
        <f t="shared" si="119"/>
        <v>#DIV/0!</v>
      </c>
      <c r="I185" s="20" t="e">
        <f t="shared" si="116"/>
        <v>#DIV/0!</v>
      </c>
      <c r="L185" s="33"/>
    </row>
    <row r="186" spans="1:12" x14ac:dyDescent="0.25">
      <c r="A186" s="12"/>
      <c r="B186" s="12">
        <v>3238</v>
      </c>
      <c r="C186" s="13" t="s">
        <v>36</v>
      </c>
      <c r="D186" s="14">
        <v>0</v>
      </c>
      <c r="E186" s="14">
        <v>0</v>
      </c>
      <c r="F186" s="14">
        <v>0</v>
      </c>
      <c r="G186" s="14">
        <v>0</v>
      </c>
      <c r="H186" s="20" t="e">
        <f t="shared" si="119"/>
        <v>#DIV/0!</v>
      </c>
      <c r="I186" s="20" t="e">
        <f t="shared" si="116"/>
        <v>#DIV/0!</v>
      </c>
      <c r="L186" s="33"/>
    </row>
    <row r="187" spans="1:12" x14ac:dyDescent="0.25">
      <c r="A187" s="12"/>
      <c r="B187" s="12">
        <v>3239</v>
      </c>
      <c r="C187" s="13" t="s">
        <v>37</v>
      </c>
      <c r="D187" s="14">
        <v>0</v>
      </c>
      <c r="E187" s="14">
        <v>265.45</v>
      </c>
      <c r="F187" s="14">
        <v>265.45</v>
      </c>
      <c r="G187" s="14">
        <v>0</v>
      </c>
      <c r="H187" s="20" t="e">
        <f t="shared" si="119"/>
        <v>#DIV/0!</v>
      </c>
      <c r="I187" s="20">
        <f t="shared" si="116"/>
        <v>0</v>
      </c>
      <c r="L187" s="33"/>
    </row>
    <row r="188" spans="1:12" s="9" customFormat="1" ht="30" x14ac:dyDescent="0.25">
      <c r="A188" s="6"/>
      <c r="B188" s="6">
        <v>329</v>
      </c>
      <c r="C188" s="7" t="s">
        <v>154</v>
      </c>
      <c r="D188" s="8">
        <f>+D189+D190+D191+D192+D193</f>
        <v>169.35</v>
      </c>
      <c r="E188" s="8">
        <v>464.54</v>
      </c>
      <c r="F188" s="8">
        <v>464.54</v>
      </c>
      <c r="G188" s="8">
        <f t="shared" ref="G188" si="122">+G189+G190+G191+G192+G193</f>
        <v>253.21</v>
      </c>
      <c r="H188" s="10">
        <f t="shared" ref="H188" si="123">+G188/D188*100</f>
        <v>149.51874815470921</v>
      </c>
      <c r="I188" s="10">
        <f t="shared" si="116"/>
        <v>54.507685021741935</v>
      </c>
      <c r="L188" s="33"/>
    </row>
    <row r="189" spans="1:12" x14ac:dyDescent="0.25">
      <c r="A189" s="12"/>
      <c r="B189" s="12">
        <v>3292</v>
      </c>
      <c r="C189" s="13" t="s">
        <v>53</v>
      </c>
      <c r="D189" s="14">
        <v>0</v>
      </c>
      <c r="E189" s="14">
        <v>331.8</v>
      </c>
      <c r="F189" s="14">
        <v>331.8</v>
      </c>
      <c r="G189" s="14">
        <v>0</v>
      </c>
      <c r="H189" s="20" t="e">
        <f t="shared" si="119"/>
        <v>#DIV/0!</v>
      </c>
      <c r="I189" s="20">
        <f t="shared" si="116"/>
        <v>0</v>
      </c>
      <c r="L189" s="33"/>
    </row>
    <row r="190" spans="1:12" x14ac:dyDescent="0.25">
      <c r="A190" s="12"/>
      <c r="B190" s="12">
        <v>3293</v>
      </c>
      <c r="C190" s="13" t="s">
        <v>40</v>
      </c>
      <c r="D190" s="26">
        <v>169.35</v>
      </c>
      <c r="E190" s="14">
        <v>84.67</v>
      </c>
      <c r="F190" s="14">
        <v>84.67</v>
      </c>
      <c r="G190" s="14">
        <v>253.21</v>
      </c>
      <c r="H190" s="20">
        <f t="shared" si="119"/>
        <v>149.51874815470921</v>
      </c>
      <c r="I190" s="20">
        <f t="shared" si="116"/>
        <v>299.05515530884611</v>
      </c>
      <c r="L190" s="33"/>
    </row>
    <row r="191" spans="1:12" x14ac:dyDescent="0.25">
      <c r="A191" s="12"/>
      <c r="B191" s="12">
        <v>3294</v>
      </c>
      <c r="C191" s="13" t="s">
        <v>54</v>
      </c>
      <c r="D191" s="14">
        <v>0</v>
      </c>
      <c r="E191" s="14">
        <v>48.04</v>
      </c>
      <c r="F191" s="14">
        <v>48.04</v>
      </c>
      <c r="G191" s="14">
        <v>0</v>
      </c>
      <c r="H191" s="20" t="e">
        <f t="shared" si="119"/>
        <v>#DIV/0!</v>
      </c>
      <c r="I191" s="20">
        <f t="shared" ref="I191:I195" si="124">+G191/F191*100</f>
        <v>0</v>
      </c>
      <c r="L191" s="33"/>
    </row>
    <row r="192" spans="1:12" x14ac:dyDescent="0.25">
      <c r="A192" s="12"/>
      <c r="B192" s="12">
        <v>3295</v>
      </c>
      <c r="C192" s="13" t="s">
        <v>41</v>
      </c>
      <c r="D192" s="14">
        <v>0</v>
      </c>
      <c r="E192" s="14">
        <v>0</v>
      </c>
      <c r="F192" s="14">
        <v>0</v>
      </c>
      <c r="G192" s="14">
        <v>0</v>
      </c>
      <c r="H192" s="20" t="e">
        <f t="shared" si="119"/>
        <v>#DIV/0!</v>
      </c>
      <c r="I192" s="20" t="e">
        <f t="shared" si="124"/>
        <v>#DIV/0!</v>
      </c>
      <c r="L192" s="33"/>
    </row>
    <row r="193" spans="1:12" ht="30" x14ac:dyDescent="0.25">
      <c r="A193" s="12"/>
      <c r="B193" s="12">
        <v>3299</v>
      </c>
      <c r="C193" s="13" t="s">
        <v>42</v>
      </c>
      <c r="D193" s="14">
        <v>0</v>
      </c>
      <c r="E193" s="14">
        <v>0</v>
      </c>
      <c r="F193" s="14">
        <v>0</v>
      </c>
      <c r="G193" s="14">
        <v>0</v>
      </c>
      <c r="H193" s="20" t="e">
        <f t="shared" si="119"/>
        <v>#DIV/0!</v>
      </c>
      <c r="I193" s="20" t="e">
        <f t="shared" si="124"/>
        <v>#DIV/0!</v>
      </c>
      <c r="L193" s="33"/>
    </row>
    <row r="194" spans="1:12" s="9" customFormat="1" x14ac:dyDescent="0.25">
      <c r="A194" s="6"/>
      <c r="B194" s="6">
        <v>34</v>
      </c>
      <c r="C194" s="7" t="s">
        <v>172</v>
      </c>
      <c r="D194" s="8">
        <f>+D195</f>
        <v>0</v>
      </c>
      <c r="E194" s="8">
        <f t="shared" ref="E194:G194" si="125">+E195</f>
        <v>0</v>
      </c>
      <c r="F194" s="8">
        <f t="shared" si="125"/>
        <v>0</v>
      </c>
      <c r="G194" s="8">
        <f t="shared" si="125"/>
        <v>0</v>
      </c>
      <c r="H194" s="10" t="e">
        <f t="shared" ref="H194" si="126">+G194/D194*100</f>
        <v>#DIV/0!</v>
      </c>
      <c r="I194" s="10" t="e">
        <f t="shared" ref="I194" si="127">+G194/F194*100</f>
        <v>#DIV/0!</v>
      </c>
      <c r="L194" s="33"/>
    </row>
    <row r="195" spans="1:12" s="9" customFormat="1" x14ac:dyDescent="0.25">
      <c r="A195" s="6"/>
      <c r="B195" s="6">
        <v>343</v>
      </c>
      <c r="C195" s="7" t="s">
        <v>45</v>
      </c>
      <c r="D195" s="25">
        <f>+D196+D197+D198+D199</f>
        <v>0</v>
      </c>
      <c r="E195" s="25">
        <f t="shared" ref="E195:G195" si="128">+E196+E197+E198+E199</f>
        <v>0</v>
      </c>
      <c r="F195" s="25">
        <f t="shared" si="128"/>
        <v>0</v>
      </c>
      <c r="G195" s="25">
        <f t="shared" si="128"/>
        <v>0</v>
      </c>
      <c r="H195" s="10" t="e">
        <f t="shared" si="119"/>
        <v>#DIV/0!</v>
      </c>
      <c r="I195" s="10" t="e">
        <f t="shared" si="124"/>
        <v>#DIV/0!</v>
      </c>
      <c r="L195" s="33"/>
    </row>
    <row r="196" spans="1:12" x14ac:dyDescent="0.25">
      <c r="A196" s="12"/>
      <c r="B196" s="50" t="s">
        <v>126</v>
      </c>
      <c r="C196" s="51" t="s">
        <v>127</v>
      </c>
      <c r="D196" s="26">
        <v>0</v>
      </c>
      <c r="E196" s="14">
        <v>0</v>
      </c>
      <c r="F196" s="14">
        <v>0</v>
      </c>
      <c r="G196" s="14">
        <v>0</v>
      </c>
      <c r="H196" s="20" t="e">
        <f t="shared" ref="H196:H199" si="129">+G196/D196*100</f>
        <v>#DIV/0!</v>
      </c>
      <c r="I196" s="20" t="e">
        <f t="shared" ref="I196:I199" si="130">+G196/F196*100</f>
        <v>#DIV/0!</v>
      </c>
      <c r="L196" s="33"/>
    </row>
    <row r="197" spans="1:12" x14ac:dyDescent="0.25">
      <c r="A197" s="12"/>
      <c r="B197" s="50" t="s">
        <v>128</v>
      </c>
      <c r="C197" s="51" t="s">
        <v>129</v>
      </c>
      <c r="D197" s="26">
        <v>0</v>
      </c>
      <c r="E197" s="14">
        <v>0</v>
      </c>
      <c r="F197" s="14">
        <v>0</v>
      </c>
      <c r="G197" s="14">
        <v>0</v>
      </c>
      <c r="H197" s="20" t="e">
        <f t="shared" si="129"/>
        <v>#DIV/0!</v>
      </c>
      <c r="I197" s="20" t="e">
        <f t="shared" si="130"/>
        <v>#DIV/0!</v>
      </c>
      <c r="L197" s="33"/>
    </row>
    <row r="198" spans="1:12" x14ac:dyDescent="0.25">
      <c r="A198" s="12"/>
      <c r="B198" s="50" t="s">
        <v>130</v>
      </c>
      <c r="C198" s="51" t="s">
        <v>131</v>
      </c>
      <c r="D198" s="26">
        <v>0</v>
      </c>
      <c r="E198" s="14">
        <v>0</v>
      </c>
      <c r="F198" s="14">
        <v>0</v>
      </c>
      <c r="G198" s="14">
        <v>0</v>
      </c>
      <c r="H198" s="20" t="e">
        <f t="shared" si="129"/>
        <v>#DIV/0!</v>
      </c>
      <c r="I198" s="20" t="e">
        <f t="shared" si="130"/>
        <v>#DIV/0!</v>
      </c>
      <c r="L198" s="33"/>
    </row>
    <row r="199" spans="1:12" x14ac:dyDescent="0.25">
      <c r="A199" s="12"/>
      <c r="B199" s="50" t="s">
        <v>132</v>
      </c>
      <c r="C199" s="51" t="s">
        <v>133</v>
      </c>
      <c r="D199" s="26">
        <v>0</v>
      </c>
      <c r="E199" s="14">
        <v>0</v>
      </c>
      <c r="F199" s="14">
        <v>0</v>
      </c>
      <c r="G199" s="14">
        <v>0</v>
      </c>
      <c r="H199" s="20" t="e">
        <f t="shared" si="129"/>
        <v>#DIV/0!</v>
      </c>
      <c r="I199" s="20" t="e">
        <f t="shared" si="130"/>
        <v>#DIV/0!</v>
      </c>
      <c r="L199" s="33"/>
    </row>
    <row r="200" spans="1:12" s="9" customFormat="1" x14ac:dyDescent="0.25">
      <c r="A200" s="6"/>
      <c r="B200" s="74">
        <v>42</v>
      </c>
      <c r="C200" s="75" t="s">
        <v>160</v>
      </c>
      <c r="D200" s="25">
        <f>+D201</f>
        <v>524.05733625323512</v>
      </c>
      <c r="E200" s="25">
        <f t="shared" ref="E200:G200" si="131">+E201</f>
        <v>464.53999999999996</v>
      </c>
      <c r="F200" s="25">
        <v>464.54</v>
      </c>
      <c r="G200" s="25">
        <f t="shared" si="131"/>
        <v>4374.88</v>
      </c>
      <c r="H200" s="10">
        <f t="shared" ref="H200" si="132">+G200/D200*100</f>
        <v>834.80941823624607</v>
      </c>
      <c r="I200" s="10">
        <f t="shared" ref="I200" si="133">+G200/F200*100</f>
        <v>941.76604813363747</v>
      </c>
      <c r="L200" s="33"/>
    </row>
    <row r="201" spans="1:12" s="9" customFormat="1" ht="17.25" customHeight="1" x14ac:dyDescent="0.25">
      <c r="A201" s="6"/>
      <c r="B201" s="6">
        <v>424</v>
      </c>
      <c r="C201" s="7" t="s">
        <v>87</v>
      </c>
      <c r="D201" s="8">
        <f>+D205+D206+D202+D203+D204</f>
        <v>524.05733625323512</v>
      </c>
      <c r="E201" s="8">
        <f>+E205+E206+E202+E203+E204</f>
        <v>464.53999999999996</v>
      </c>
      <c r="F201" s="8">
        <v>464.54</v>
      </c>
      <c r="G201" s="8">
        <f t="shared" ref="G201" si="134">+G205+G206+G202+G203+G204</f>
        <v>4374.88</v>
      </c>
      <c r="H201" s="10">
        <f t="shared" ref="H201:H207" si="135">+G201/D201*100</f>
        <v>834.80941823624607</v>
      </c>
      <c r="I201" s="10">
        <f t="shared" ref="I201" si="136">+G201/F201*100</f>
        <v>941.76604813363747</v>
      </c>
      <c r="L201" s="33"/>
    </row>
    <row r="202" spans="1:12" s="9" customFormat="1" ht="17.25" customHeight="1" x14ac:dyDescent="0.25">
      <c r="A202" s="6"/>
      <c r="B202" s="12">
        <v>4221</v>
      </c>
      <c r="C202" s="13" t="s">
        <v>195</v>
      </c>
      <c r="D202" s="14">
        <v>0</v>
      </c>
      <c r="E202" s="14">
        <v>0</v>
      </c>
      <c r="F202" s="14">
        <v>0</v>
      </c>
      <c r="G202" s="14">
        <v>503.86</v>
      </c>
      <c r="H202" s="20" t="e">
        <f>+G202/D202*100</f>
        <v>#DIV/0!</v>
      </c>
      <c r="I202" s="20" t="e">
        <f t="shared" ref="I202:I207" si="137">+G202/F202*100</f>
        <v>#DIV/0!</v>
      </c>
      <c r="L202" s="33"/>
    </row>
    <row r="203" spans="1:12" s="9" customFormat="1" ht="17.25" customHeight="1" x14ac:dyDescent="0.25">
      <c r="A203" s="6"/>
      <c r="B203" s="12">
        <v>4223</v>
      </c>
      <c r="C203" s="13" t="s">
        <v>193</v>
      </c>
      <c r="D203" s="14">
        <v>0</v>
      </c>
      <c r="E203" s="14">
        <v>0</v>
      </c>
      <c r="F203" s="14">
        <v>0</v>
      </c>
      <c r="G203" s="14">
        <v>3251.82</v>
      </c>
      <c r="H203" s="20" t="e">
        <f t="shared" si="135"/>
        <v>#DIV/0!</v>
      </c>
      <c r="I203" s="20" t="e">
        <f t="shared" si="137"/>
        <v>#DIV/0!</v>
      </c>
      <c r="L203" s="33"/>
    </row>
    <row r="204" spans="1:12" s="9" customFormat="1" ht="17.25" customHeight="1" x14ac:dyDescent="0.25">
      <c r="A204" s="6"/>
      <c r="B204" s="12">
        <v>4227</v>
      </c>
      <c r="C204" s="13" t="s">
        <v>196</v>
      </c>
      <c r="D204" s="14">
        <v>0</v>
      </c>
      <c r="E204" s="14">
        <v>0</v>
      </c>
      <c r="F204" s="14">
        <v>0</v>
      </c>
      <c r="G204" s="14">
        <v>469.85</v>
      </c>
      <c r="H204" s="20" t="e">
        <f t="shared" si="135"/>
        <v>#DIV/0!</v>
      </c>
      <c r="I204" s="20" t="e">
        <f t="shared" si="137"/>
        <v>#DIV/0!</v>
      </c>
      <c r="L204" s="33"/>
    </row>
    <row r="205" spans="1:12" x14ac:dyDescent="0.25">
      <c r="A205" s="12"/>
      <c r="B205" s="27">
        <v>4241</v>
      </c>
      <c r="C205" s="37" t="s">
        <v>89</v>
      </c>
      <c r="D205" s="14">
        <v>192.25031521666997</v>
      </c>
      <c r="E205" s="14">
        <v>132.72999999999999</v>
      </c>
      <c r="F205" s="14">
        <v>132.72999999999999</v>
      </c>
      <c r="G205" s="14">
        <v>149.35</v>
      </c>
      <c r="H205" s="20">
        <f t="shared" si="135"/>
        <v>77.685178217616723</v>
      </c>
      <c r="I205" s="20">
        <f t="shared" si="137"/>
        <v>112.52166051382505</v>
      </c>
      <c r="L205" s="33"/>
    </row>
    <row r="206" spans="1:12" x14ac:dyDescent="0.25">
      <c r="A206" s="12"/>
      <c r="B206" s="12">
        <v>4243</v>
      </c>
      <c r="C206" s="13" t="s">
        <v>88</v>
      </c>
      <c r="D206" s="14">
        <v>331.80702103656512</v>
      </c>
      <c r="E206" s="14">
        <v>331.81</v>
      </c>
      <c r="F206" s="14">
        <v>331.81</v>
      </c>
      <c r="G206" s="14">
        <v>0</v>
      </c>
      <c r="H206" s="20">
        <f t="shared" si="135"/>
        <v>0</v>
      </c>
      <c r="I206" s="20">
        <f t="shared" si="137"/>
        <v>0</v>
      </c>
      <c r="L206" s="33"/>
    </row>
    <row r="207" spans="1:12" x14ac:dyDescent="0.25">
      <c r="A207" s="12"/>
      <c r="B207" s="83" t="s">
        <v>47</v>
      </c>
      <c r="C207" s="83"/>
      <c r="D207" s="8">
        <f>+D201+D195+D188+D179+D173+D168+D165++D163+D159</f>
        <v>693.40733625323514</v>
      </c>
      <c r="E207" s="8">
        <f>+E201+E195+E188+E179+E173+E168+E165++E163+E159</f>
        <v>1194.53</v>
      </c>
      <c r="F207" s="8">
        <f>+F201+F195+F188+F179+F173+F168+F165++F163+F159</f>
        <v>1194.53</v>
      </c>
      <c r="G207" s="8">
        <f>+G201+G195+G188+G179+G173+G168+G165++G163+G159</f>
        <v>4728.6100000000006</v>
      </c>
      <c r="H207" s="10">
        <f t="shared" si="135"/>
        <v>681.93827102416083</v>
      </c>
      <c r="I207" s="10">
        <f t="shared" si="137"/>
        <v>395.85527362226156</v>
      </c>
      <c r="L207" s="33"/>
    </row>
    <row r="208" spans="1:12" x14ac:dyDescent="0.25">
      <c r="B208" s="22"/>
      <c r="C208" s="22"/>
      <c r="D208" s="23"/>
      <c r="E208" s="23"/>
      <c r="F208" s="23"/>
      <c r="G208" s="23"/>
      <c r="H208" s="24"/>
      <c r="I208" s="24"/>
    </row>
    <row r="209" spans="2:9" x14ac:dyDescent="0.25">
      <c r="B209" s="22"/>
      <c r="C209" s="22"/>
      <c r="D209" s="23"/>
      <c r="E209" s="23"/>
      <c r="F209" s="23"/>
      <c r="G209" s="23"/>
      <c r="H209" s="24"/>
      <c r="I209" s="24"/>
    </row>
    <row r="210" spans="2:9" x14ac:dyDescent="0.25">
      <c r="B210" s="22"/>
      <c r="C210" s="22"/>
      <c r="D210" s="23"/>
      <c r="E210" s="23"/>
      <c r="F210" s="23"/>
      <c r="G210" s="23"/>
      <c r="H210" s="23"/>
      <c r="I210" s="24"/>
    </row>
    <row r="212" spans="2:9" x14ac:dyDescent="0.25">
      <c r="B212" s="84" t="s">
        <v>173</v>
      </c>
      <c r="C212" s="84"/>
      <c r="D212" s="84"/>
      <c r="E212" s="84"/>
      <c r="F212" s="84"/>
      <c r="G212" s="84"/>
      <c r="H212" s="24"/>
      <c r="I212" s="24"/>
    </row>
    <row r="215" spans="2:9" s="9" customFormat="1" ht="33" customHeight="1" x14ac:dyDescent="0.25">
      <c r="B215" s="79" t="s">
        <v>94</v>
      </c>
      <c r="C215" s="79" t="s">
        <v>95</v>
      </c>
      <c r="D215" s="79" t="s">
        <v>183</v>
      </c>
      <c r="E215" s="79" t="s">
        <v>184</v>
      </c>
      <c r="F215" s="4" t="s">
        <v>185</v>
      </c>
      <c r="G215" s="4" t="s">
        <v>177</v>
      </c>
    </row>
    <row r="216" spans="2:9" ht="19.5" customHeight="1" x14ac:dyDescent="0.25">
      <c r="B216" s="31" t="s">
        <v>7</v>
      </c>
      <c r="C216" s="31" t="s">
        <v>8</v>
      </c>
      <c r="D216" s="31" t="s">
        <v>9</v>
      </c>
      <c r="E216" s="31" t="s">
        <v>10</v>
      </c>
      <c r="F216" s="32" t="s">
        <v>11</v>
      </c>
      <c r="G216" s="31" t="s">
        <v>100</v>
      </c>
    </row>
    <row r="217" spans="2:9" x14ac:dyDescent="0.25">
      <c r="B217" s="12">
        <v>1</v>
      </c>
      <c r="C217" s="12" t="s">
        <v>64</v>
      </c>
      <c r="D217" s="12"/>
      <c r="E217" s="12"/>
      <c r="F217" s="12"/>
      <c r="G217" s="12"/>
      <c r="I217" s="33"/>
    </row>
    <row r="218" spans="2:9" x14ac:dyDescent="0.25">
      <c r="B218" s="12"/>
      <c r="C218" s="12" t="s">
        <v>65</v>
      </c>
      <c r="D218" s="12"/>
      <c r="E218" s="12"/>
      <c r="F218" s="14"/>
      <c r="G218" s="20" t="e">
        <f>+F218/E218*100</f>
        <v>#DIV/0!</v>
      </c>
      <c r="I218" s="33"/>
    </row>
    <row r="219" spans="2:9" x14ac:dyDescent="0.25">
      <c r="B219" s="12"/>
      <c r="C219" s="12" t="s">
        <v>96</v>
      </c>
      <c r="D219" s="14">
        <f>+E11</f>
        <v>742279.69</v>
      </c>
      <c r="E219" s="14">
        <f>+E11</f>
        <v>742279.69</v>
      </c>
      <c r="F219" s="14">
        <f>+G11</f>
        <v>539212.53</v>
      </c>
      <c r="G219" s="14">
        <f>+F219/E219*100</f>
        <v>72.642770274369227</v>
      </c>
    </row>
    <row r="220" spans="2:9" x14ac:dyDescent="0.25">
      <c r="B220" s="12"/>
      <c r="C220" s="12" t="s">
        <v>97</v>
      </c>
      <c r="D220" s="14">
        <v>742279.69</v>
      </c>
      <c r="E220" s="14">
        <f>+E96+Programi!D82</f>
        <v>742279.69</v>
      </c>
      <c r="F220" s="14">
        <f>+G96+Programi!F82</f>
        <v>532521.29999999993</v>
      </c>
      <c r="G220" s="14">
        <f>+F220/E220*100</f>
        <v>71.741327046143482</v>
      </c>
    </row>
    <row r="221" spans="2:9" x14ac:dyDescent="0.25">
      <c r="B221" s="12"/>
      <c r="C221" s="27" t="s">
        <v>99</v>
      </c>
      <c r="D221" s="14">
        <f>+D219-D220</f>
        <v>0</v>
      </c>
      <c r="E221" s="14">
        <f>+E219-E220</f>
        <v>0</v>
      </c>
      <c r="F221" s="54">
        <f>+F219-F220</f>
        <v>6691.2300000000978</v>
      </c>
      <c r="G221" s="20" t="e">
        <f t="shared" ref="G221" si="138">+F221/E221*100</f>
        <v>#DIV/0!</v>
      </c>
      <c r="I221" s="33"/>
    </row>
    <row r="222" spans="2:9" x14ac:dyDescent="0.25">
      <c r="B222" s="12">
        <v>3</v>
      </c>
      <c r="C222" s="12" t="s">
        <v>98</v>
      </c>
      <c r="D222" s="12"/>
      <c r="E222" s="12"/>
      <c r="F222" s="12"/>
      <c r="G222" s="14"/>
    </row>
    <row r="223" spans="2:9" x14ac:dyDescent="0.25">
      <c r="B223" s="12"/>
      <c r="C223" s="12" t="s">
        <v>65</v>
      </c>
      <c r="D223" s="34">
        <v>18434.330000000002</v>
      </c>
      <c r="E223" s="34">
        <v>18434.330000000002</v>
      </c>
      <c r="F223" s="14">
        <v>18434.330000000002</v>
      </c>
      <c r="G223" s="20">
        <f>+F223/E223*100</f>
        <v>100</v>
      </c>
    </row>
    <row r="224" spans="2:9" x14ac:dyDescent="0.25">
      <c r="B224" s="12"/>
      <c r="C224" s="12" t="s">
        <v>96</v>
      </c>
      <c r="D224" s="34">
        <v>9198.74</v>
      </c>
      <c r="E224" s="34">
        <f>+F18+F22</f>
        <v>9198.74</v>
      </c>
      <c r="F224" s="34">
        <v>9375.73</v>
      </c>
      <c r="G224" s="20">
        <f t="shared" ref="G224:G237" si="139">+F224/E224*100</f>
        <v>101.92406786146798</v>
      </c>
    </row>
    <row r="225" spans="2:9" x14ac:dyDescent="0.25">
      <c r="B225" s="12"/>
      <c r="C225" s="12" t="s">
        <v>97</v>
      </c>
      <c r="D225" s="14">
        <v>9198.74</v>
      </c>
      <c r="E225" s="14">
        <f>+E150</f>
        <v>9198.739999999998</v>
      </c>
      <c r="F225" s="14">
        <f>+G150+Programi!F116</f>
        <v>11211.71</v>
      </c>
      <c r="G225" s="20">
        <f t="shared" si="139"/>
        <v>121.88310572969779</v>
      </c>
    </row>
    <row r="226" spans="2:9" x14ac:dyDescent="0.25">
      <c r="B226" s="12"/>
      <c r="C226" s="27" t="s">
        <v>99</v>
      </c>
      <c r="D226" s="34">
        <f>+D223+D224-D225</f>
        <v>18434.330000000002</v>
      </c>
      <c r="E226" s="34">
        <f>+E223+E224-E225</f>
        <v>18434.330000000002</v>
      </c>
      <c r="F226" s="34">
        <f>+F223+F224-F225</f>
        <v>16598.350000000002</v>
      </c>
      <c r="G226" s="20">
        <f t="shared" si="139"/>
        <v>90.040430002066799</v>
      </c>
      <c r="I226" s="33"/>
    </row>
    <row r="227" spans="2:9" x14ac:dyDescent="0.25">
      <c r="B227" s="12">
        <v>4</v>
      </c>
      <c r="C227" s="12" t="s">
        <v>83</v>
      </c>
      <c r="D227" s="12"/>
      <c r="E227" s="12"/>
      <c r="F227" s="12"/>
      <c r="G227" s="20"/>
    </row>
    <row r="228" spans="2:9" x14ac:dyDescent="0.25">
      <c r="B228" s="12"/>
      <c r="C228" s="12" t="s">
        <v>65</v>
      </c>
      <c r="D228" s="34">
        <v>9433.65</v>
      </c>
      <c r="E228" s="34">
        <v>9433.65</v>
      </c>
      <c r="F228" s="34">
        <v>9433.65</v>
      </c>
      <c r="G228" s="20">
        <f t="shared" si="139"/>
        <v>100</v>
      </c>
    </row>
    <row r="229" spans="2:9" x14ac:dyDescent="0.25">
      <c r="B229" s="12"/>
      <c r="C229" s="12" t="s">
        <v>96</v>
      </c>
      <c r="D229" s="34">
        <f>+E27</f>
        <v>1194.5</v>
      </c>
      <c r="E229" s="34">
        <f>+E27</f>
        <v>1194.5</v>
      </c>
      <c r="F229" s="34">
        <f>+G27</f>
        <v>416</v>
      </c>
      <c r="G229" s="20">
        <f t="shared" si="139"/>
        <v>34.826287149434911</v>
      </c>
    </row>
    <row r="230" spans="2:9" x14ac:dyDescent="0.25">
      <c r="B230" s="12"/>
      <c r="C230" s="12" t="s">
        <v>97</v>
      </c>
      <c r="D230" s="14">
        <f>+E207+Programi!D153</f>
        <v>1194.53</v>
      </c>
      <c r="E230" s="14">
        <f>+E207</f>
        <v>1194.53</v>
      </c>
      <c r="F230" s="14">
        <f>+G207+Programi!F153</f>
        <v>4728.6100000000006</v>
      </c>
      <c r="G230" s="20">
        <f t="shared" si="139"/>
        <v>395.85527362226156</v>
      </c>
      <c r="H230" s="33"/>
      <c r="I230" s="33"/>
    </row>
    <row r="231" spans="2:9" x14ac:dyDescent="0.25">
      <c r="B231" s="12"/>
      <c r="C231" s="27" t="s">
        <v>99</v>
      </c>
      <c r="D231" s="34">
        <f>+D228+D229-D230</f>
        <v>9433.619999999999</v>
      </c>
      <c r="E231" s="34">
        <f>+E228+E229-E230</f>
        <v>9433.619999999999</v>
      </c>
      <c r="F231" s="14">
        <f>+F228+F229-F230</f>
        <v>5121.0399999999991</v>
      </c>
      <c r="G231" s="20">
        <f t="shared" si="139"/>
        <v>54.284993459562713</v>
      </c>
      <c r="I231" s="33"/>
    </row>
    <row r="232" spans="2:9" x14ac:dyDescent="0.25">
      <c r="B232" s="12">
        <v>5</v>
      </c>
      <c r="C232" s="12" t="s">
        <v>72</v>
      </c>
      <c r="D232" s="12"/>
      <c r="E232" s="12"/>
      <c r="F232" s="12"/>
      <c r="G232" s="20"/>
      <c r="I232" s="33"/>
    </row>
    <row r="233" spans="2:9" x14ac:dyDescent="0.25">
      <c r="B233" s="12"/>
      <c r="C233" s="12" t="s">
        <v>65</v>
      </c>
      <c r="D233" s="14">
        <v>0</v>
      </c>
      <c r="E233" s="14">
        <v>0</v>
      </c>
      <c r="F233" s="14">
        <v>0</v>
      </c>
      <c r="G233" s="20" t="e">
        <f t="shared" si="139"/>
        <v>#DIV/0!</v>
      </c>
      <c r="I233" s="33"/>
    </row>
    <row r="234" spans="2:9" x14ac:dyDescent="0.25">
      <c r="B234" s="12"/>
      <c r="C234" s="12" t="s">
        <v>96</v>
      </c>
      <c r="D234" s="14">
        <f>+E37</f>
        <v>6335.86</v>
      </c>
      <c r="E234" s="14">
        <f>+F38</f>
        <v>10925</v>
      </c>
      <c r="F234" s="14">
        <f>+G36</f>
        <v>15295</v>
      </c>
      <c r="G234" s="20">
        <f t="shared" si="139"/>
        <v>140</v>
      </c>
      <c r="I234" s="33"/>
    </row>
    <row r="235" spans="2:9" x14ac:dyDescent="0.25">
      <c r="B235" s="12"/>
      <c r="C235" s="12" t="s">
        <v>97</v>
      </c>
      <c r="D235" s="14">
        <f>+Programi!D186</f>
        <v>6335.8549999999996</v>
      </c>
      <c r="E235" s="14">
        <v>10925</v>
      </c>
      <c r="F235" s="14">
        <f>+Programi!F186</f>
        <v>1200.04</v>
      </c>
      <c r="G235" s="20">
        <f t="shared" si="139"/>
        <v>10.984347826086955</v>
      </c>
      <c r="I235" s="33"/>
    </row>
    <row r="236" spans="2:9" x14ac:dyDescent="0.25">
      <c r="B236" s="12"/>
      <c r="C236" s="27" t="s">
        <v>99</v>
      </c>
      <c r="D236" s="12"/>
      <c r="E236" s="14"/>
      <c r="F236" s="54">
        <f>+F234-F235</f>
        <v>14094.96</v>
      </c>
      <c r="G236" s="20" t="e">
        <f t="shared" si="139"/>
        <v>#DIV/0!</v>
      </c>
    </row>
    <row r="237" spans="2:9" x14ac:dyDescent="0.25">
      <c r="B237" s="12"/>
      <c r="C237" s="12"/>
      <c r="D237" s="12"/>
      <c r="E237" s="12"/>
      <c r="F237" s="14"/>
      <c r="G237" s="20" t="e">
        <f t="shared" si="139"/>
        <v>#DIV/0!</v>
      </c>
    </row>
    <row r="238" spans="2:9" x14ac:dyDescent="0.25">
      <c r="B238" s="12"/>
      <c r="C238" s="12"/>
      <c r="D238" s="12"/>
      <c r="E238" s="12"/>
      <c r="F238" s="12"/>
      <c r="G238" s="14"/>
    </row>
    <row r="239" spans="2:9" x14ac:dyDescent="0.25">
      <c r="B239" s="12"/>
      <c r="C239" s="12"/>
      <c r="D239" s="12"/>
      <c r="E239" s="12"/>
      <c r="F239" s="12"/>
      <c r="G239" s="14"/>
    </row>
    <row r="240" spans="2:9" x14ac:dyDescent="0.25">
      <c r="B240" s="12"/>
      <c r="C240" s="12"/>
      <c r="D240" s="12"/>
      <c r="E240" s="12"/>
      <c r="F240" s="12"/>
      <c r="G240" s="12"/>
    </row>
  </sheetData>
  <protectedRanges>
    <protectedRange sqref="D223:E223" name="Range1"/>
    <protectedRange sqref="D224:F224" name="Range1_1"/>
    <protectedRange sqref="D226:F226" name="Range1_2"/>
    <protectedRange sqref="D228" name="Range1_3"/>
    <protectedRange sqref="D229:F229" name="Range1_4"/>
    <protectedRange sqref="D231:E231" name="Range1_5"/>
    <protectedRange sqref="E228:F228" name="Range1_6"/>
  </protectedRanges>
  <mergeCells count="11">
    <mergeCell ref="B2:I2"/>
    <mergeCell ref="B43:C43"/>
    <mergeCell ref="B44:C44"/>
    <mergeCell ref="A3:I3"/>
    <mergeCell ref="A4:I4"/>
    <mergeCell ref="A6:I6"/>
    <mergeCell ref="B47:I47"/>
    <mergeCell ref="B96:C96"/>
    <mergeCell ref="B150:C150"/>
    <mergeCell ref="B207:C207"/>
    <mergeCell ref="B212:G2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FE4B5-A81F-4D42-B0C4-ACD93C52C6A1}">
  <dimension ref="A2:L186"/>
  <sheetViews>
    <sheetView topLeftCell="A175" zoomScaleNormal="100" workbookViewId="0">
      <selection activeCell="I186" sqref="I186"/>
    </sheetView>
  </sheetViews>
  <sheetFormatPr defaultRowHeight="15" x14ac:dyDescent="0.25"/>
  <cols>
    <col min="1" max="1" width="9.140625" style="21"/>
    <col min="2" max="2" width="18.5703125" style="21" customWidth="1"/>
    <col min="3" max="3" width="35.5703125" style="21" customWidth="1"/>
    <col min="4" max="4" width="21.28515625" style="21" customWidth="1"/>
    <col min="5" max="5" width="20.7109375" style="21" customWidth="1"/>
    <col min="6" max="6" width="20.5703125" style="21" customWidth="1"/>
    <col min="7" max="7" width="21.5703125" style="21" customWidth="1"/>
    <col min="8" max="8" width="18.5703125" style="21" customWidth="1"/>
    <col min="9" max="9" width="12.140625" style="21" customWidth="1"/>
    <col min="10" max="16384" width="9.140625" style="21"/>
  </cols>
  <sheetData>
    <row r="2" spans="1:10" x14ac:dyDescent="0.25">
      <c r="A2" s="82" t="s">
        <v>78</v>
      </c>
      <c r="B2" s="82"/>
      <c r="C2" s="82"/>
      <c r="D2" s="82"/>
      <c r="E2" s="82"/>
      <c r="F2" s="82"/>
      <c r="G2" s="82"/>
      <c r="H2" s="64"/>
    </row>
    <row r="3" spans="1:10" x14ac:dyDescent="0.25">
      <c r="A3" s="82" t="s">
        <v>174</v>
      </c>
      <c r="B3" s="82"/>
      <c r="C3" s="82"/>
      <c r="D3" s="82"/>
      <c r="E3" s="82"/>
      <c r="F3" s="82"/>
      <c r="G3" s="82"/>
      <c r="H3" s="64"/>
      <c r="I3" s="64"/>
    </row>
    <row r="4" spans="1:10" x14ac:dyDescent="0.25">
      <c r="A4" s="82" t="s">
        <v>158</v>
      </c>
      <c r="B4" s="82"/>
      <c r="C4" s="82"/>
      <c r="D4" s="82"/>
      <c r="E4" s="82"/>
      <c r="F4" s="82"/>
      <c r="G4" s="82"/>
      <c r="H4" s="64"/>
    </row>
    <row r="5" spans="1:10" x14ac:dyDescent="0.25">
      <c r="B5" s="58"/>
      <c r="C5" s="58"/>
      <c r="D5" s="58"/>
      <c r="E5" s="58"/>
      <c r="F5" s="58"/>
      <c r="G5" s="58"/>
      <c r="H5" s="58"/>
    </row>
    <row r="6" spans="1:10" x14ac:dyDescent="0.25">
      <c r="A6" s="82" t="s">
        <v>18</v>
      </c>
      <c r="B6" s="82"/>
      <c r="C6" s="82"/>
      <c r="D6" s="82"/>
      <c r="E6" s="82"/>
      <c r="F6" s="82"/>
      <c r="G6" s="82"/>
      <c r="H6" s="64"/>
    </row>
    <row r="8" spans="1:10" ht="30" x14ac:dyDescent="0.25">
      <c r="A8" s="6" t="s">
        <v>115</v>
      </c>
      <c r="B8" s="4" t="s">
        <v>113</v>
      </c>
      <c r="C8" s="4" t="s">
        <v>114</v>
      </c>
      <c r="D8" s="4" t="s">
        <v>180</v>
      </c>
      <c r="E8" s="4" t="s">
        <v>181</v>
      </c>
      <c r="F8" s="4" t="s">
        <v>182</v>
      </c>
      <c r="G8" s="4" t="s">
        <v>177</v>
      </c>
    </row>
    <row r="9" spans="1:10" x14ac:dyDescent="0.25">
      <c r="A9" s="65" t="s">
        <v>7</v>
      </c>
      <c r="B9" s="65" t="s">
        <v>8</v>
      </c>
      <c r="C9" s="65" t="s">
        <v>9</v>
      </c>
      <c r="D9" s="65" t="s">
        <v>10</v>
      </c>
      <c r="E9" s="65" t="s">
        <v>11</v>
      </c>
      <c r="F9" s="65" t="s">
        <v>119</v>
      </c>
      <c r="G9" s="65" t="s">
        <v>139</v>
      </c>
    </row>
    <row r="10" spans="1:10" x14ac:dyDescent="0.25">
      <c r="A10" s="39">
        <v>11</v>
      </c>
      <c r="B10" s="43" t="s">
        <v>146</v>
      </c>
      <c r="C10" s="43"/>
      <c r="D10" s="44"/>
      <c r="E10" s="44"/>
      <c r="F10" s="44"/>
      <c r="G10" s="44"/>
    </row>
    <row r="11" spans="1:10" s="9" customFormat="1" ht="30" x14ac:dyDescent="0.25">
      <c r="A11" s="6"/>
      <c r="B11" s="6">
        <v>67</v>
      </c>
      <c r="C11" s="7" t="s">
        <v>103</v>
      </c>
      <c r="D11" s="8">
        <f>+D12+D13</f>
        <v>161025.96</v>
      </c>
      <c r="E11" s="8">
        <f>+E12+E13</f>
        <v>161025.96</v>
      </c>
      <c r="F11" s="8">
        <f>+F12+F13</f>
        <v>75780.900000000009</v>
      </c>
      <c r="G11" s="10">
        <f>+F11/E11*100</f>
        <v>47.061293719348122</v>
      </c>
      <c r="H11" s="29"/>
      <c r="J11" s="29" t="s">
        <v>198</v>
      </c>
    </row>
    <row r="12" spans="1:10" ht="30" x14ac:dyDescent="0.25">
      <c r="A12" s="12"/>
      <c r="B12" s="12">
        <v>6711</v>
      </c>
      <c r="C12" s="13" t="s">
        <v>15</v>
      </c>
      <c r="D12" s="14">
        <v>75546.31</v>
      </c>
      <c r="E12" s="14">
        <v>75546.31</v>
      </c>
      <c r="F12" s="14">
        <v>74771.240000000005</v>
      </c>
      <c r="G12" s="10">
        <f>+F12/E12*100</f>
        <v>98.974046515309624</v>
      </c>
      <c r="H12" s="29"/>
      <c r="J12" s="33"/>
    </row>
    <row r="13" spans="1:10" ht="45" x14ac:dyDescent="0.25">
      <c r="A13" s="12"/>
      <c r="B13" s="12">
        <v>6712</v>
      </c>
      <c r="C13" s="13" t="s">
        <v>16</v>
      </c>
      <c r="D13" s="14">
        <v>85479.65</v>
      </c>
      <c r="E13" s="14">
        <v>85479.65</v>
      </c>
      <c r="F13" s="14">
        <v>1009.66</v>
      </c>
      <c r="G13" s="20">
        <f>+F13/E13*100</f>
        <v>1.181170021168781</v>
      </c>
      <c r="H13" s="29"/>
      <c r="I13" s="33"/>
      <c r="J13" s="33"/>
    </row>
    <row r="14" spans="1:10" s="9" customFormat="1" ht="24.75" customHeight="1" x14ac:dyDescent="0.25">
      <c r="A14" s="6"/>
      <c r="B14" s="83" t="s">
        <v>17</v>
      </c>
      <c r="C14" s="83"/>
      <c r="D14" s="8">
        <f>+D11</f>
        <v>161025.96</v>
      </c>
      <c r="E14" s="8">
        <f t="shared" ref="E14:F14" si="0">+E11</f>
        <v>161025.96</v>
      </c>
      <c r="F14" s="8">
        <f t="shared" si="0"/>
        <v>75780.900000000009</v>
      </c>
      <c r="G14" s="10">
        <f>+F14/E14*100</f>
        <v>47.061293719348122</v>
      </c>
    </row>
    <row r="18" spans="1:7" ht="30" x14ac:dyDescent="0.25">
      <c r="A18" s="6" t="s">
        <v>115</v>
      </c>
      <c r="B18" s="4" t="s">
        <v>113</v>
      </c>
      <c r="C18" s="4" t="s">
        <v>114</v>
      </c>
      <c r="D18" s="4" t="s">
        <v>180</v>
      </c>
      <c r="E18" s="4" t="s">
        <v>181</v>
      </c>
      <c r="F18" s="4" t="s">
        <v>182</v>
      </c>
      <c r="G18" s="4" t="s">
        <v>177</v>
      </c>
    </row>
    <row r="19" spans="1:7" x14ac:dyDescent="0.25">
      <c r="A19" s="65" t="s">
        <v>7</v>
      </c>
      <c r="B19" s="65" t="s">
        <v>8</v>
      </c>
      <c r="C19" s="65" t="s">
        <v>9</v>
      </c>
      <c r="D19" s="65" t="s">
        <v>10</v>
      </c>
      <c r="E19" s="65" t="s">
        <v>11</v>
      </c>
      <c r="F19" s="65" t="s">
        <v>119</v>
      </c>
      <c r="G19" s="65" t="s">
        <v>139</v>
      </c>
    </row>
    <row r="20" spans="1:7" x14ac:dyDescent="0.25">
      <c r="A20" s="39">
        <v>31</v>
      </c>
      <c r="B20" s="43" t="s">
        <v>68</v>
      </c>
      <c r="C20" s="43"/>
      <c r="D20" s="44"/>
      <c r="E20" s="44"/>
      <c r="F20" s="44"/>
      <c r="G20" s="44"/>
    </row>
    <row r="21" spans="1:7" s="63" customFormat="1" x14ac:dyDescent="0.25">
      <c r="A21" s="36"/>
      <c r="B21" s="36">
        <v>66</v>
      </c>
      <c r="C21" s="63" t="s">
        <v>169</v>
      </c>
      <c r="D21" s="59">
        <f>+D22</f>
        <v>66.36</v>
      </c>
      <c r="E21" s="59">
        <f t="shared" ref="E21:F21" si="1">+E22</f>
        <v>66.36</v>
      </c>
      <c r="F21" s="59">
        <f t="shared" si="1"/>
        <v>0</v>
      </c>
      <c r="G21" s="10">
        <f t="shared" ref="G21:G24" si="2">+F21/E21*100</f>
        <v>0</v>
      </c>
    </row>
    <row r="22" spans="1:7" s="9" customFormat="1" ht="30" customHeight="1" x14ac:dyDescent="0.25">
      <c r="A22" s="6"/>
      <c r="B22" s="6">
        <v>661</v>
      </c>
      <c r="C22" s="7" t="s">
        <v>171</v>
      </c>
      <c r="D22" s="8">
        <f>+D23</f>
        <v>66.36</v>
      </c>
      <c r="E22" s="8">
        <f t="shared" ref="E22:F22" si="3">+E23</f>
        <v>66.36</v>
      </c>
      <c r="F22" s="8">
        <f t="shared" si="3"/>
        <v>0</v>
      </c>
      <c r="G22" s="10">
        <f t="shared" si="2"/>
        <v>0</v>
      </c>
    </row>
    <row r="23" spans="1:7" ht="25.5" customHeight="1" x14ac:dyDescent="0.25">
      <c r="A23" s="12"/>
      <c r="B23" s="38" t="s">
        <v>110</v>
      </c>
      <c r="C23" s="37" t="s">
        <v>111</v>
      </c>
      <c r="D23" s="14">
        <v>66.36</v>
      </c>
      <c r="E23" s="14">
        <v>66.36</v>
      </c>
      <c r="F23" s="14">
        <v>0</v>
      </c>
      <c r="G23" s="20">
        <f t="shared" si="2"/>
        <v>0</v>
      </c>
    </row>
    <row r="24" spans="1:7" x14ac:dyDescent="0.25">
      <c r="A24" s="12"/>
      <c r="B24" s="83" t="s">
        <v>17</v>
      </c>
      <c r="C24" s="83"/>
      <c r="D24" s="8">
        <f>+D22</f>
        <v>66.36</v>
      </c>
      <c r="E24" s="8">
        <f t="shared" ref="E24:F24" si="4">+E22</f>
        <v>66.36</v>
      </c>
      <c r="F24" s="8">
        <f t="shared" si="4"/>
        <v>0</v>
      </c>
      <c r="G24" s="10">
        <f t="shared" si="2"/>
        <v>0</v>
      </c>
    </row>
    <row r="28" spans="1:7" ht="30" x14ac:dyDescent="0.25">
      <c r="A28" s="6" t="s">
        <v>115</v>
      </c>
      <c r="B28" s="4" t="s">
        <v>113</v>
      </c>
      <c r="C28" s="4" t="s">
        <v>114</v>
      </c>
      <c r="D28" s="4" t="s">
        <v>180</v>
      </c>
      <c r="E28" s="4" t="s">
        <v>181</v>
      </c>
      <c r="F28" s="4" t="s">
        <v>182</v>
      </c>
      <c r="G28" s="4" t="s">
        <v>177</v>
      </c>
    </row>
    <row r="29" spans="1:7" x14ac:dyDescent="0.25">
      <c r="A29" s="65" t="s">
        <v>7</v>
      </c>
      <c r="B29" s="65" t="s">
        <v>8</v>
      </c>
      <c r="C29" s="65" t="s">
        <v>9</v>
      </c>
      <c r="D29" s="65" t="s">
        <v>10</v>
      </c>
      <c r="E29" s="65" t="s">
        <v>11</v>
      </c>
      <c r="F29" s="65" t="s">
        <v>119</v>
      </c>
      <c r="G29" s="65" t="s">
        <v>139</v>
      </c>
    </row>
    <row r="30" spans="1:7" x14ac:dyDescent="0.25">
      <c r="A30" s="39">
        <v>43</v>
      </c>
      <c r="B30" s="43" t="s">
        <v>147</v>
      </c>
      <c r="C30" s="43"/>
      <c r="D30" s="44"/>
      <c r="E30" s="44"/>
      <c r="F30" s="44"/>
      <c r="G30" s="44"/>
    </row>
    <row r="31" spans="1:7" s="63" customFormat="1" x14ac:dyDescent="0.25">
      <c r="A31" s="36"/>
      <c r="B31" s="36">
        <v>65</v>
      </c>
      <c r="C31" s="36" t="s">
        <v>168</v>
      </c>
      <c r="D31" s="59">
        <f>+D32</f>
        <v>0</v>
      </c>
      <c r="E31" s="59">
        <f t="shared" ref="E31:F31" si="5">+E32</f>
        <v>0</v>
      </c>
      <c r="F31" s="59">
        <f t="shared" si="5"/>
        <v>0</v>
      </c>
      <c r="G31" s="10" t="e">
        <f>+F31/E31*100</f>
        <v>#DIV/0!</v>
      </c>
    </row>
    <row r="32" spans="1:7" s="9" customFormat="1" ht="21" customHeight="1" x14ac:dyDescent="0.25">
      <c r="A32" s="6"/>
      <c r="B32" s="6">
        <v>652</v>
      </c>
      <c r="C32" s="7" t="s">
        <v>141</v>
      </c>
      <c r="D32" s="8">
        <f t="shared" ref="D32:F32" si="6">+D33</f>
        <v>0</v>
      </c>
      <c r="E32" s="8">
        <f t="shared" si="6"/>
        <v>0</v>
      </c>
      <c r="F32" s="8">
        <f t="shared" si="6"/>
        <v>0</v>
      </c>
      <c r="G32" s="10" t="e">
        <f t="shared" ref="G32:G34" si="7">+F32/E32*100</f>
        <v>#DIV/0!</v>
      </c>
    </row>
    <row r="33" spans="1:7" ht="21.75" customHeight="1" x14ac:dyDescent="0.25">
      <c r="A33" s="12"/>
      <c r="B33" s="12">
        <v>6526</v>
      </c>
      <c r="C33" s="13" t="s">
        <v>142</v>
      </c>
      <c r="D33" s="14">
        <v>0</v>
      </c>
      <c r="E33" s="14">
        <v>0</v>
      </c>
      <c r="F33" s="14">
        <v>0</v>
      </c>
      <c r="G33" s="20" t="e">
        <f t="shared" si="7"/>
        <v>#DIV/0!</v>
      </c>
    </row>
    <row r="34" spans="1:7" x14ac:dyDescent="0.25">
      <c r="A34" s="12"/>
      <c r="B34" s="83" t="s">
        <v>17</v>
      </c>
      <c r="C34" s="83"/>
      <c r="D34" s="8">
        <f>+D32</f>
        <v>0</v>
      </c>
      <c r="E34" s="8">
        <f t="shared" ref="E34:F34" si="8">+E32</f>
        <v>0</v>
      </c>
      <c r="F34" s="8">
        <f t="shared" si="8"/>
        <v>0</v>
      </c>
      <c r="G34" s="10" t="e">
        <f t="shared" si="7"/>
        <v>#DIV/0!</v>
      </c>
    </row>
    <row r="38" spans="1:7" ht="30" x14ac:dyDescent="0.25">
      <c r="A38" s="6" t="s">
        <v>115</v>
      </c>
      <c r="B38" s="4" t="s">
        <v>113</v>
      </c>
      <c r="C38" s="4" t="s">
        <v>114</v>
      </c>
      <c r="D38" s="4" t="s">
        <v>180</v>
      </c>
      <c r="E38" s="4" t="s">
        <v>181</v>
      </c>
      <c r="F38" s="4" t="s">
        <v>182</v>
      </c>
      <c r="G38" s="4" t="s">
        <v>177</v>
      </c>
    </row>
    <row r="39" spans="1:7" x14ac:dyDescent="0.25">
      <c r="A39" s="65" t="s">
        <v>7</v>
      </c>
      <c r="B39" s="65" t="s">
        <v>8</v>
      </c>
      <c r="C39" s="65" t="s">
        <v>9</v>
      </c>
      <c r="D39" s="65" t="s">
        <v>10</v>
      </c>
      <c r="E39" s="65" t="s">
        <v>11</v>
      </c>
      <c r="F39" s="65" t="s">
        <v>119</v>
      </c>
      <c r="G39" s="65" t="s">
        <v>139</v>
      </c>
    </row>
    <row r="40" spans="1:7" x14ac:dyDescent="0.25">
      <c r="A40" s="39">
        <v>52</v>
      </c>
      <c r="B40" s="43" t="s">
        <v>148</v>
      </c>
      <c r="C40" s="43"/>
      <c r="D40" s="44"/>
      <c r="E40" s="44"/>
      <c r="F40" s="44"/>
      <c r="G40" s="44"/>
    </row>
    <row r="41" spans="1:7" s="63" customFormat="1" ht="30" x14ac:dyDescent="0.25">
      <c r="A41" s="36"/>
      <c r="B41" s="36">
        <v>63</v>
      </c>
      <c r="C41" s="62" t="s">
        <v>170</v>
      </c>
      <c r="D41" s="59">
        <f>+D42</f>
        <v>6335.86</v>
      </c>
      <c r="E41" s="59">
        <f t="shared" ref="E41:F42" si="9">+E42</f>
        <v>10925</v>
      </c>
      <c r="F41" s="59">
        <f t="shared" si="9"/>
        <v>15295</v>
      </c>
      <c r="G41" s="10">
        <f>+F41/E41*100</f>
        <v>140</v>
      </c>
    </row>
    <row r="42" spans="1:7" s="9" customFormat="1" x14ac:dyDescent="0.25">
      <c r="A42" s="6"/>
      <c r="B42" s="6">
        <v>633</v>
      </c>
      <c r="C42" s="7" t="s">
        <v>143</v>
      </c>
      <c r="D42" s="8">
        <f>+D43</f>
        <v>6335.86</v>
      </c>
      <c r="E42" s="8">
        <f t="shared" si="9"/>
        <v>10925</v>
      </c>
      <c r="F42" s="8">
        <f t="shared" si="9"/>
        <v>15295</v>
      </c>
      <c r="G42" s="10">
        <f>+F42/E42*100</f>
        <v>140</v>
      </c>
    </row>
    <row r="43" spans="1:7" x14ac:dyDescent="0.25">
      <c r="A43" s="12"/>
      <c r="B43" s="38">
        <v>6361</v>
      </c>
      <c r="C43" s="37" t="s">
        <v>197</v>
      </c>
      <c r="D43" s="14">
        <v>6335.86</v>
      </c>
      <c r="E43" s="14">
        <v>10925</v>
      </c>
      <c r="F43" s="14">
        <v>15295</v>
      </c>
      <c r="G43" s="20">
        <f>+F43/E43*100</f>
        <v>140</v>
      </c>
    </row>
    <row r="44" spans="1:7" x14ac:dyDescent="0.25">
      <c r="A44" s="12"/>
      <c r="B44" s="83" t="s">
        <v>17</v>
      </c>
      <c r="C44" s="83"/>
      <c r="D44" s="8">
        <f>+D42</f>
        <v>6335.86</v>
      </c>
      <c r="E44" s="8">
        <f>+E42</f>
        <v>10925</v>
      </c>
      <c r="F44" s="8">
        <f>+F42</f>
        <v>15295</v>
      </c>
      <c r="G44" s="10">
        <f>+F44/E44*100</f>
        <v>140</v>
      </c>
    </row>
    <row r="47" spans="1:7" x14ac:dyDescent="0.25">
      <c r="A47" s="82" t="s">
        <v>178</v>
      </c>
      <c r="B47" s="82"/>
      <c r="C47" s="82"/>
      <c r="D47" s="82"/>
      <c r="E47" s="82"/>
      <c r="F47" s="82"/>
      <c r="G47" s="82"/>
    </row>
    <row r="49" spans="1:12" ht="30" x14ac:dyDescent="0.25">
      <c r="A49" s="6" t="s">
        <v>115</v>
      </c>
      <c r="B49" s="4" t="s">
        <v>113</v>
      </c>
      <c r="C49" s="4" t="s">
        <v>114</v>
      </c>
      <c r="D49" s="4" t="s">
        <v>180</v>
      </c>
      <c r="E49" s="4" t="s">
        <v>181</v>
      </c>
      <c r="F49" s="4" t="s">
        <v>182</v>
      </c>
      <c r="G49" s="4" t="s">
        <v>177</v>
      </c>
    </row>
    <row r="50" spans="1:12" x14ac:dyDescent="0.25">
      <c r="A50" s="65" t="s">
        <v>7</v>
      </c>
      <c r="B50" s="65" t="s">
        <v>8</v>
      </c>
      <c r="C50" s="65" t="s">
        <v>9</v>
      </c>
      <c r="D50" s="65" t="s">
        <v>10</v>
      </c>
      <c r="E50" s="65" t="s">
        <v>11</v>
      </c>
      <c r="F50" s="65" t="s">
        <v>119</v>
      </c>
      <c r="G50" s="65" t="s">
        <v>139</v>
      </c>
    </row>
    <row r="51" spans="1:12" x14ac:dyDescent="0.25">
      <c r="A51" s="39">
        <v>11</v>
      </c>
      <c r="B51" s="43" t="s">
        <v>146</v>
      </c>
      <c r="C51" s="43"/>
      <c r="D51" s="44"/>
      <c r="E51" s="44"/>
      <c r="F51" s="44"/>
      <c r="G51" s="44"/>
    </row>
    <row r="52" spans="1:12" x14ac:dyDescent="0.25">
      <c r="A52" s="39"/>
      <c r="B52" s="39">
        <v>32</v>
      </c>
      <c r="C52" s="43" t="s">
        <v>161</v>
      </c>
      <c r="D52" s="47">
        <f>+D53+D56+D61+D68</f>
        <v>75546.309999999983</v>
      </c>
      <c r="E52" s="47">
        <f>+E53+E56+E61+E68</f>
        <v>75546.309999999983</v>
      </c>
      <c r="F52" s="47">
        <f>+F53+F56+F61+F68</f>
        <v>63219.37</v>
      </c>
      <c r="G52" s="49">
        <f>+F52/E52*100</f>
        <v>83.682935672172505</v>
      </c>
    </row>
    <row r="53" spans="1:12" x14ac:dyDescent="0.25">
      <c r="A53" s="39"/>
      <c r="B53" s="39">
        <v>321</v>
      </c>
      <c r="C53" s="48" t="s">
        <v>26</v>
      </c>
      <c r="D53" s="47">
        <f>+D54+D55</f>
        <v>3218.5299999999997</v>
      </c>
      <c r="E53" s="47">
        <f t="shared" ref="E53" si="10">+E54+E55</f>
        <v>3218.5299999999997</v>
      </c>
      <c r="F53" s="47">
        <f>+F54+F55</f>
        <v>1977.99</v>
      </c>
      <c r="G53" s="49">
        <f>+F53/E53*100</f>
        <v>61.456317014289141</v>
      </c>
    </row>
    <row r="54" spans="1:12" ht="21.75" customHeight="1" x14ac:dyDescent="0.25">
      <c r="A54" s="36"/>
      <c r="B54" s="38" t="s">
        <v>186</v>
      </c>
      <c r="C54" s="37" t="s">
        <v>187</v>
      </c>
      <c r="D54" s="80">
        <v>3012.81</v>
      </c>
      <c r="E54" s="80">
        <v>3012.81</v>
      </c>
      <c r="F54" s="14">
        <v>1977.99</v>
      </c>
      <c r="G54" s="80">
        <f>+F54/E54*100</f>
        <v>65.65266312844156</v>
      </c>
      <c r="I54" s="33"/>
      <c r="K54" s="33"/>
    </row>
    <row r="55" spans="1:12" ht="21" customHeight="1" x14ac:dyDescent="0.25">
      <c r="A55" s="36"/>
      <c r="B55" s="38" t="s">
        <v>188</v>
      </c>
      <c r="C55" s="37" t="s">
        <v>189</v>
      </c>
      <c r="D55" s="80">
        <v>205.72</v>
      </c>
      <c r="E55" s="80">
        <v>205.72</v>
      </c>
      <c r="F55" s="14">
        <v>0</v>
      </c>
      <c r="G55" s="38">
        <f>+F55/E55*100</f>
        <v>0</v>
      </c>
      <c r="I55" s="33"/>
      <c r="K55" s="33"/>
    </row>
    <row r="56" spans="1:12" s="63" customFormat="1" x14ac:dyDescent="0.25">
      <c r="A56" s="36"/>
      <c r="B56" s="6">
        <v>322</v>
      </c>
      <c r="C56" s="7" t="s">
        <v>29</v>
      </c>
      <c r="D56" s="59">
        <f>+D57+D58+D59+D60</f>
        <v>17474.95</v>
      </c>
      <c r="E56" s="59">
        <f t="shared" ref="E56" si="11">+E57+E58+E59+E60</f>
        <v>17474.95</v>
      </c>
      <c r="F56" s="59">
        <f>+F57+F58+F59+F60</f>
        <v>8382.17</v>
      </c>
      <c r="G56" s="10">
        <f t="shared" ref="G56:G82" si="12">+F56/E56*100</f>
        <v>47.966775298355643</v>
      </c>
      <c r="H56" s="72"/>
      <c r="I56" s="33"/>
    </row>
    <row r="57" spans="1:12" ht="30" x14ac:dyDescent="0.25">
      <c r="A57" s="12"/>
      <c r="B57" s="12">
        <v>3221</v>
      </c>
      <c r="C57" s="13" t="s">
        <v>30</v>
      </c>
      <c r="D57" s="14">
        <v>3530.36</v>
      </c>
      <c r="E57" s="14">
        <v>3530.36</v>
      </c>
      <c r="F57" s="14">
        <v>6089.78</v>
      </c>
      <c r="G57" s="20">
        <f>+F57/E57*100</f>
        <v>172.4974223591928</v>
      </c>
      <c r="I57" s="33"/>
      <c r="L57" s="33"/>
    </row>
    <row r="58" spans="1:12" x14ac:dyDescent="0.25">
      <c r="A58" s="12"/>
      <c r="B58" s="12">
        <v>3222</v>
      </c>
      <c r="C58" s="13" t="s">
        <v>84</v>
      </c>
      <c r="D58" s="14">
        <v>2322.65</v>
      </c>
      <c r="E58" s="14">
        <v>2322.65</v>
      </c>
      <c r="F58" s="14">
        <v>0</v>
      </c>
      <c r="G58" s="20">
        <f>+F58/E58*100</f>
        <v>0</v>
      </c>
      <c r="I58" s="33"/>
    </row>
    <row r="59" spans="1:12" ht="30" x14ac:dyDescent="0.25">
      <c r="A59" s="12"/>
      <c r="B59" s="12">
        <v>3224</v>
      </c>
      <c r="C59" s="13" t="s">
        <v>32</v>
      </c>
      <c r="D59" s="14">
        <v>9954.2099999999991</v>
      </c>
      <c r="E59" s="14">
        <v>9954.2099999999991</v>
      </c>
      <c r="F59" s="14">
        <v>1075</v>
      </c>
      <c r="G59" s="20">
        <f>+F59/E59*100</f>
        <v>10.799450684685175</v>
      </c>
      <c r="I59" s="33"/>
    </row>
    <row r="60" spans="1:12" x14ac:dyDescent="0.25">
      <c r="A60" s="12"/>
      <c r="B60" s="12">
        <v>3225</v>
      </c>
      <c r="C60" s="13" t="s">
        <v>48</v>
      </c>
      <c r="D60" s="14">
        <v>1667.73</v>
      </c>
      <c r="E60" s="14">
        <v>1667.73</v>
      </c>
      <c r="F60" s="14">
        <v>1217.3900000000001</v>
      </c>
      <c r="G60" s="20">
        <f>+F60/E60*100</f>
        <v>72.996828023720866</v>
      </c>
      <c r="H60" s="33"/>
      <c r="I60" s="33"/>
    </row>
    <row r="61" spans="1:12" s="9" customFormat="1" x14ac:dyDescent="0.25">
      <c r="A61" s="6"/>
      <c r="B61" s="6">
        <v>323</v>
      </c>
      <c r="C61" s="7" t="s">
        <v>153</v>
      </c>
      <c r="D61" s="8">
        <f>+D62+D64+D65+D66+D67+D63</f>
        <v>53193.789999999994</v>
      </c>
      <c r="E61" s="8">
        <f t="shared" ref="E61" si="13">+E62+E64+E65+E66+E67+E63</f>
        <v>53193.789999999994</v>
      </c>
      <c r="F61" s="8">
        <f>+F62+F64+F65+F66+F67+F63</f>
        <v>47892.670000000006</v>
      </c>
      <c r="G61" s="10">
        <f t="shared" ref="G61:G63" si="14">+F61/E61*100</f>
        <v>90.034325435356294</v>
      </c>
      <c r="H61" s="29"/>
      <c r="I61" s="33"/>
    </row>
    <row r="62" spans="1:12" x14ac:dyDescent="0.25">
      <c r="A62" s="12"/>
      <c r="B62" s="12">
        <v>3231</v>
      </c>
      <c r="C62" s="13" t="s">
        <v>34</v>
      </c>
      <c r="D62" s="14">
        <v>265.45</v>
      </c>
      <c r="E62" s="14">
        <v>265.45</v>
      </c>
      <c r="F62" s="14">
        <v>562.5</v>
      </c>
      <c r="G62" s="20">
        <f t="shared" si="14"/>
        <v>211.9043134300245</v>
      </c>
      <c r="H62" s="33"/>
      <c r="I62" s="33"/>
    </row>
    <row r="63" spans="1:12" ht="30" x14ac:dyDescent="0.25">
      <c r="A63" s="12"/>
      <c r="B63" s="12">
        <v>3232</v>
      </c>
      <c r="C63" s="13" t="s">
        <v>190</v>
      </c>
      <c r="D63" s="14">
        <v>13604.09</v>
      </c>
      <c r="E63" s="14">
        <v>13604.09</v>
      </c>
      <c r="F63" s="14">
        <v>16253.62</v>
      </c>
      <c r="G63" s="20">
        <f t="shared" si="14"/>
        <v>119.47598112038365</v>
      </c>
      <c r="H63" s="33"/>
      <c r="I63" s="33"/>
    </row>
    <row r="64" spans="1:12" x14ac:dyDescent="0.25">
      <c r="A64" s="12"/>
      <c r="B64" s="12">
        <v>3233</v>
      </c>
      <c r="C64" s="13" t="s">
        <v>50</v>
      </c>
      <c r="D64" s="14">
        <v>995.42</v>
      </c>
      <c r="E64" s="14">
        <v>995.42</v>
      </c>
      <c r="F64" s="14">
        <v>0</v>
      </c>
      <c r="G64" s="20">
        <f t="shared" ref="G64:G74" si="15">+F64/E64*100</f>
        <v>0</v>
      </c>
      <c r="H64" s="33"/>
      <c r="I64" s="33"/>
    </row>
    <row r="65" spans="1:10" x14ac:dyDescent="0.25">
      <c r="A65" s="12"/>
      <c r="B65" s="12">
        <v>3237</v>
      </c>
      <c r="C65" s="13" t="s">
        <v>52</v>
      </c>
      <c r="D65" s="14">
        <v>23865.22</v>
      </c>
      <c r="E65" s="14">
        <v>23865.22</v>
      </c>
      <c r="F65" s="14">
        <v>24337.58</v>
      </c>
      <c r="G65" s="20">
        <f t="shared" si="15"/>
        <v>101.97928198441079</v>
      </c>
      <c r="I65" s="33"/>
    </row>
    <row r="66" spans="1:10" x14ac:dyDescent="0.25">
      <c r="A66" s="12"/>
      <c r="B66" s="12">
        <v>3238</v>
      </c>
      <c r="C66" s="13" t="s">
        <v>36</v>
      </c>
      <c r="D66" s="14">
        <v>0</v>
      </c>
      <c r="E66" s="14">
        <v>0</v>
      </c>
      <c r="F66" s="14">
        <v>0</v>
      </c>
      <c r="G66" s="20" t="e">
        <f t="shared" si="15"/>
        <v>#DIV/0!</v>
      </c>
      <c r="I66" s="33"/>
    </row>
    <row r="67" spans="1:10" x14ac:dyDescent="0.25">
      <c r="A67" s="12"/>
      <c r="B67" s="12">
        <v>3239</v>
      </c>
      <c r="C67" s="13" t="s">
        <v>37</v>
      </c>
      <c r="D67" s="14">
        <v>14463.61</v>
      </c>
      <c r="E67" s="14">
        <v>14463.61</v>
      </c>
      <c r="F67" s="14">
        <v>6738.97</v>
      </c>
      <c r="G67" s="20">
        <f t="shared" si="15"/>
        <v>46.592586498114926</v>
      </c>
      <c r="I67" s="33"/>
      <c r="J67" s="33"/>
    </row>
    <row r="68" spans="1:10" s="9" customFormat="1" ht="30" x14ac:dyDescent="0.25">
      <c r="A68" s="6"/>
      <c r="B68" s="6">
        <v>329</v>
      </c>
      <c r="C68" s="7" t="s">
        <v>154</v>
      </c>
      <c r="D68" s="8">
        <f>+D69+D71</f>
        <v>1659.04</v>
      </c>
      <c r="E68" s="8">
        <v>1659.04</v>
      </c>
      <c r="F68" s="8">
        <f>+F69+F71+F70</f>
        <v>4966.54</v>
      </c>
      <c r="G68" s="10">
        <f t="shared" si="15"/>
        <v>299.36228180152375</v>
      </c>
      <c r="H68" s="29"/>
      <c r="I68" s="33"/>
    </row>
    <row r="69" spans="1:10" x14ac:dyDescent="0.25">
      <c r="A69" s="12"/>
      <c r="B69" s="12">
        <v>3292</v>
      </c>
      <c r="C69" s="13" t="s">
        <v>53</v>
      </c>
      <c r="D69" s="14">
        <v>331.81</v>
      </c>
      <c r="E69" s="14">
        <v>331.81</v>
      </c>
      <c r="F69" s="14">
        <v>0</v>
      </c>
      <c r="G69" s="20">
        <f t="shared" si="15"/>
        <v>0</v>
      </c>
      <c r="H69" s="33"/>
      <c r="I69" s="33"/>
    </row>
    <row r="70" spans="1:10" x14ac:dyDescent="0.25">
      <c r="A70" s="12"/>
      <c r="B70" s="12">
        <v>3293</v>
      </c>
      <c r="C70" s="13" t="s">
        <v>40</v>
      </c>
      <c r="D70" s="14">
        <v>0</v>
      </c>
      <c r="E70" s="14">
        <v>6000</v>
      </c>
      <c r="F70" s="14">
        <v>4956.54</v>
      </c>
      <c r="G70" s="20">
        <f t="shared" si="15"/>
        <v>82.608999999999995</v>
      </c>
      <c r="H70" s="33"/>
      <c r="I70" s="33"/>
    </row>
    <row r="71" spans="1:10" x14ac:dyDescent="0.25">
      <c r="A71" s="12"/>
      <c r="B71" s="12">
        <v>3295</v>
      </c>
      <c r="C71" s="13" t="s">
        <v>41</v>
      </c>
      <c r="D71" s="14">
        <v>1327.23</v>
      </c>
      <c r="E71" s="14">
        <v>1327.23</v>
      </c>
      <c r="F71" s="14">
        <v>10</v>
      </c>
      <c r="G71" s="20">
        <f t="shared" si="15"/>
        <v>0.75344891239649492</v>
      </c>
      <c r="I71" s="33"/>
    </row>
    <row r="72" spans="1:10" x14ac:dyDescent="0.25">
      <c r="A72" s="12"/>
      <c r="B72" s="6">
        <v>41</v>
      </c>
      <c r="C72" s="6" t="s">
        <v>162</v>
      </c>
      <c r="D72" s="8">
        <f>+D73</f>
        <v>42591.53</v>
      </c>
      <c r="E72" s="8">
        <f>+E73</f>
        <v>42591.53</v>
      </c>
      <c r="F72" s="8">
        <f>+F73</f>
        <v>2513.77</v>
      </c>
      <c r="G72" s="10">
        <f t="shared" si="15"/>
        <v>5.9020420257267112</v>
      </c>
      <c r="I72" s="33"/>
    </row>
    <row r="73" spans="1:10" s="9" customFormat="1" x14ac:dyDescent="0.25">
      <c r="A73" s="6"/>
      <c r="B73" s="6">
        <v>412</v>
      </c>
      <c r="C73" s="9" t="s">
        <v>156</v>
      </c>
      <c r="D73" s="8">
        <f>+D74+D75</f>
        <v>42591.53</v>
      </c>
      <c r="E73" s="8">
        <f>+E74+E75</f>
        <v>42591.53</v>
      </c>
      <c r="F73" s="8">
        <f>+F74+F75</f>
        <v>2513.77</v>
      </c>
      <c r="G73" s="10">
        <f t="shared" si="15"/>
        <v>5.9020420257267112</v>
      </c>
      <c r="I73" s="33"/>
    </row>
    <row r="74" spans="1:10" x14ac:dyDescent="0.25">
      <c r="A74" s="12"/>
      <c r="B74" s="12">
        <v>4123</v>
      </c>
      <c r="C74" s="51" t="s">
        <v>145</v>
      </c>
      <c r="D74" s="14">
        <v>0</v>
      </c>
      <c r="E74" s="14">
        <v>0</v>
      </c>
      <c r="F74" s="14">
        <v>0</v>
      </c>
      <c r="G74" s="20" t="e">
        <f t="shared" si="15"/>
        <v>#DIV/0!</v>
      </c>
      <c r="I74" s="33"/>
    </row>
    <row r="75" spans="1:10" x14ac:dyDescent="0.25">
      <c r="A75" s="12"/>
      <c r="B75" s="12">
        <v>4124</v>
      </c>
      <c r="C75" s="51" t="s">
        <v>135</v>
      </c>
      <c r="D75" s="14">
        <v>42591.53</v>
      </c>
      <c r="E75" s="14">
        <v>42591.53</v>
      </c>
      <c r="F75" s="14">
        <v>2513.77</v>
      </c>
      <c r="G75" s="20">
        <f t="shared" si="12"/>
        <v>5.9020420257267112</v>
      </c>
      <c r="I75" s="33"/>
    </row>
    <row r="76" spans="1:10" ht="30" x14ac:dyDescent="0.25">
      <c r="A76" s="12"/>
      <c r="B76" s="77">
        <v>42</v>
      </c>
      <c r="C76" s="7" t="s">
        <v>160</v>
      </c>
      <c r="D76" s="8">
        <f>+D77</f>
        <v>5287.61</v>
      </c>
      <c r="E76" s="8">
        <f>+E77</f>
        <v>5287.61</v>
      </c>
      <c r="F76" s="8">
        <f t="shared" ref="F76" si="16">+F77</f>
        <v>1009.66</v>
      </c>
      <c r="G76" s="10">
        <f t="shared" si="12"/>
        <v>19.094827341653414</v>
      </c>
      <c r="I76" s="33"/>
    </row>
    <row r="77" spans="1:10" s="9" customFormat="1" x14ac:dyDescent="0.25">
      <c r="A77" s="6"/>
      <c r="B77" s="6">
        <v>422</v>
      </c>
      <c r="C77" s="75" t="s">
        <v>157</v>
      </c>
      <c r="D77" s="8">
        <f>+D78</f>
        <v>5287.61</v>
      </c>
      <c r="E77" s="8">
        <f>+E78</f>
        <v>5287.61</v>
      </c>
      <c r="F77" s="8">
        <f>+F78</f>
        <v>1009.66</v>
      </c>
      <c r="G77" s="10">
        <f t="shared" si="12"/>
        <v>19.094827341653414</v>
      </c>
      <c r="I77" s="33"/>
    </row>
    <row r="78" spans="1:10" x14ac:dyDescent="0.25">
      <c r="A78" s="12"/>
      <c r="B78" s="12">
        <v>4221</v>
      </c>
      <c r="C78" s="13" t="s">
        <v>86</v>
      </c>
      <c r="D78" s="14">
        <v>5287.61</v>
      </c>
      <c r="E78" s="14">
        <v>5287.61</v>
      </c>
      <c r="F78" s="14">
        <v>1009.66</v>
      </c>
      <c r="G78" s="20">
        <f t="shared" si="12"/>
        <v>19.094827341653414</v>
      </c>
      <c r="I78" s="33"/>
    </row>
    <row r="79" spans="1:10" s="9" customFormat="1" x14ac:dyDescent="0.25">
      <c r="A79" s="6"/>
      <c r="B79" s="6">
        <v>45</v>
      </c>
      <c r="C79" s="9" t="s">
        <v>163</v>
      </c>
      <c r="D79" s="8">
        <f t="shared" ref="D79:F80" si="17">+D80</f>
        <v>37600.51</v>
      </c>
      <c r="E79" s="8">
        <f t="shared" si="17"/>
        <v>37600.51</v>
      </c>
      <c r="F79" s="8">
        <f t="shared" si="17"/>
        <v>2171.83</v>
      </c>
      <c r="G79" s="10">
        <f t="shared" si="12"/>
        <v>5.776065271455094</v>
      </c>
      <c r="I79" s="33"/>
    </row>
    <row r="80" spans="1:10" s="9" customFormat="1" ht="30" x14ac:dyDescent="0.25">
      <c r="A80" s="6"/>
      <c r="B80" s="6">
        <v>451</v>
      </c>
      <c r="C80" s="7" t="s">
        <v>138</v>
      </c>
      <c r="D80" s="8">
        <f t="shared" si="17"/>
        <v>37600.51</v>
      </c>
      <c r="E80" s="8">
        <f t="shared" si="17"/>
        <v>37600.51</v>
      </c>
      <c r="F80" s="23">
        <f t="shared" si="17"/>
        <v>2171.83</v>
      </c>
      <c r="G80" s="20">
        <f t="shared" si="12"/>
        <v>5.776065271455094</v>
      </c>
      <c r="I80" s="33"/>
    </row>
    <row r="81" spans="1:9" ht="20.25" customHeight="1" x14ac:dyDescent="0.25">
      <c r="A81" s="12"/>
      <c r="B81" s="50" t="s">
        <v>137</v>
      </c>
      <c r="C81" s="51" t="s">
        <v>138</v>
      </c>
      <c r="D81" s="54">
        <v>37600.51</v>
      </c>
      <c r="E81" s="54">
        <v>37600.51</v>
      </c>
      <c r="F81" s="76">
        <v>2171.83</v>
      </c>
      <c r="G81" s="20">
        <f t="shared" si="12"/>
        <v>5.776065271455094</v>
      </c>
      <c r="I81" s="33"/>
    </row>
    <row r="82" spans="1:9" x14ac:dyDescent="0.25">
      <c r="A82" s="12"/>
      <c r="B82" s="83" t="s">
        <v>47</v>
      </c>
      <c r="C82" s="83"/>
      <c r="D82" s="8">
        <f>+D80+D77+D73+D68+D61+D56+D53</f>
        <v>161025.96</v>
      </c>
      <c r="E82" s="8">
        <f t="shared" ref="E82" si="18">+E80+E77+E73+E68+E61+E56+E53</f>
        <v>161025.96</v>
      </c>
      <c r="F82" s="8">
        <f>+F80+F77+F73+F68+F61+F56+F53</f>
        <v>68914.63</v>
      </c>
      <c r="G82" s="10">
        <f t="shared" si="12"/>
        <v>42.797217293410334</v>
      </c>
      <c r="I82" s="33"/>
    </row>
    <row r="83" spans="1:9" x14ac:dyDescent="0.25">
      <c r="G83" s="33"/>
    </row>
    <row r="84" spans="1:9" x14ac:dyDescent="0.25">
      <c r="F84" s="33"/>
    </row>
    <row r="87" spans="1:9" ht="30" x14ac:dyDescent="0.25">
      <c r="A87" s="6" t="s">
        <v>115</v>
      </c>
      <c r="B87" s="4" t="s">
        <v>113</v>
      </c>
      <c r="C87" s="4" t="s">
        <v>114</v>
      </c>
      <c r="D87" s="4" t="s">
        <v>180</v>
      </c>
      <c r="E87" s="4" t="s">
        <v>181</v>
      </c>
      <c r="F87" s="4" t="s">
        <v>182</v>
      </c>
      <c r="G87" s="4" t="s">
        <v>177</v>
      </c>
    </row>
    <row r="88" spans="1:9" x14ac:dyDescent="0.25">
      <c r="A88" s="65" t="s">
        <v>7</v>
      </c>
      <c r="B88" s="65" t="s">
        <v>8</v>
      </c>
      <c r="C88" s="65" t="s">
        <v>9</v>
      </c>
      <c r="D88" s="65" t="s">
        <v>10</v>
      </c>
      <c r="E88" s="65" t="s">
        <v>11</v>
      </c>
      <c r="F88" s="65" t="s">
        <v>119</v>
      </c>
      <c r="G88" s="65" t="s">
        <v>139</v>
      </c>
    </row>
    <row r="89" spans="1:9" x14ac:dyDescent="0.25">
      <c r="A89" s="39">
        <v>31</v>
      </c>
      <c r="B89" s="43" t="s">
        <v>68</v>
      </c>
      <c r="C89" s="43"/>
      <c r="D89" s="44"/>
      <c r="E89" s="44"/>
      <c r="F89" s="44"/>
      <c r="G89" s="44"/>
    </row>
    <row r="90" spans="1:9" s="70" customFormat="1" x14ac:dyDescent="0.25">
      <c r="A90" s="36"/>
      <c r="B90" s="36">
        <v>32</v>
      </c>
      <c r="C90" s="73" t="s">
        <v>161</v>
      </c>
      <c r="D90" s="59">
        <f>+D91+D96+D102</f>
        <v>0</v>
      </c>
      <c r="E90" s="59">
        <f t="shared" ref="E90" si="19">+E91+E96+E102</f>
        <v>0</v>
      </c>
      <c r="F90" s="59">
        <f>+F91+F96+F102</f>
        <v>0</v>
      </c>
      <c r="G90" s="59" t="e">
        <f>+F90/E90*100</f>
        <v>#DIV/0!</v>
      </c>
    </row>
    <row r="91" spans="1:9" s="63" customFormat="1" x14ac:dyDescent="0.25">
      <c r="A91" s="36"/>
      <c r="B91" s="6">
        <v>322</v>
      </c>
      <c r="C91" s="7" t="s">
        <v>29</v>
      </c>
      <c r="D91" s="59">
        <f>+D92+D93+D94+D95</f>
        <v>0</v>
      </c>
      <c r="E91" s="59">
        <f t="shared" ref="E91:F91" si="20">+E92+E93+E94+E95</f>
        <v>0</v>
      </c>
      <c r="F91" s="59">
        <f t="shared" si="20"/>
        <v>0</v>
      </c>
      <c r="G91" s="10" t="e">
        <f t="shared" ref="G91:G116" si="21">+F91/E91*100</f>
        <v>#DIV/0!</v>
      </c>
    </row>
    <row r="92" spans="1:9" ht="30" x14ac:dyDescent="0.25">
      <c r="A92" s="12"/>
      <c r="B92" s="12">
        <v>3221</v>
      </c>
      <c r="C92" s="13" t="s">
        <v>30</v>
      </c>
      <c r="D92" s="14">
        <v>0</v>
      </c>
      <c r="E92" s="14">
        <v>0</v>
      </c>
      <c r="F92" s="14">
        <v>0</v>
      </c>
      <c r="G92" s="20" t="e">
        <f t="shared" si="21"/>
        <v>#DIV/0!</v>
      </c>
    </row>
    <row r="93" spans="1:9" x14ac:dyDescent="0.25">
      <c r="A93" s="12"/>
      <c r="B93" s="12">
        <v>3222</v>
      </c>
      <c r="C93" s="13" t="s">
        <v>84</v>
      </c>
      <c r="D93" s="14">
        <v>0</v>
      </c>
      <c r="E93" s="14">
        <v>0</v>
      </c>
      <c r="F93" s="14">
        <v>0</v>
      </c>
      <c r="G93" s="20" t="e">
        <f t="shared" si="21"/>
        <v>#DIV/0!</v>
      </c>
    </row>
    <row r="94" spans="1:9" ht="30" x14ac:dyDescent="0.25">
      <c r="A94" s="12"/>
      <c r="B94" s="12">
        <v>3224</v>
      </c>
      <c r="C94" s="13" t="s">
        <v>32</v>
      </c>
      <c r="D94" s="14">
        <v>0</v>
      </c>
      <c r="E94" s="14">
        <v>0</v>
      </c>
      <c r="F94" s="14">
        <v>0</v>
      </c>
      <c r="G94" s="20" t="e">
        <f t="shared" si="21"/>
        <v>#DIV/0!</v>
      </c>
    </row>
    <row r="95" spans="1:9" x14ac:dyDescent="0.25">
      <c r="A95" s="12"/>
      <c r="B95" s="12">
        <v>3225</v>
      </c>
      <c r="C95" s="13" t="s">
        <v>48</v>
      </c>
      <c r="D95" s="14">
        <v>0</v>
      </c>
      <c r="E95" s="14">
        <v>0</v>
      </c>
      <c r="F95" s="14">
        <v>0</v>
      </c>
      <c r="G95" s="20" t="e">
        <f t="shared" si="21"/>
        <v>#DIV/0!</v>
      </c>
    </row>
    <row r="96" spans="1:9" s="9" customFormat="1" x14ac:dyDescent="0.25">
      <c r="A96" s="6"/>
      <c r="B96" s="6">
        <v>323</v>
      </c>
      <c r="C96" s="7" t="s">
        <v>153</v>
      </c>
      <c r="D96" s="8">
        <f>+D97+D98+D99+D100+D101</f>
        <v>0</v>
      </c>
      <c r="E96" s="8">
        <f t="shared" ref="E96:F96" si="22">+E97+E98+E99+E100+E101</f>
        <v>0</v>
      </c>
      <c r="F96" s="8">
        <f t="shared" si="22"/>
        <v>0</v>
      </c>
      <c r="G96" s="10" t="e">
        <f t="shared" si="21"/>
        <v>#DIV/0!</v>
      </c>
    </row>
    <row r="97" spans="1:7" x14ac:dyDescent="0.25">
      <c r="A97" s="12"/>
      <c r="B97" s="12">
        <v>3231</v>
      </c>
      <c r="C97" s="13" t="s">
        <v>34</v>
      </c>
      <c r="D97" s="14">
        <v>0</v>
      </c>
      <c r="E97" s="14">
        <v>0</v>
      </c>
      <c r="F97" s="14">
        <v>0</v>
      </c>
      <c r="G97" s="20" t="e">
        <f t="shared" ref="G97:G115" si="23">+F97/E97*100</f>
        <v>#DIV/0!</v>
      </c>
    </row>
    <row r="98" spans="1:7" x14ac:dyDescent="0.25">
      <c r="A98" s="12"/>
      <c r="B98" s="12">
        <v>3233</v>
      </c>
      <c r="C98" s="13" t="s">
        <v>50</v>
      </c>
      <c r="D98" s="14">
        <v>0</v>
      </c>
      <c r="E98" s="14">
        <v>0</v>
      </c>
      <c r="F98" s="14">
        <v>0</v>
      </c>
      <c r="G98" s="20" t="e">
        <f t="shared" si="23"/>
        <v>#DIV/0!</v>
      </c>
    </row>
    <row r="99" spans="1:7" x14ac:dyDescent="0.25">
      <c r="A99" s="12"/>
      <c r="B99" s="12">
        <v>3237</v>
      </c>
      <c r="C99" s="13" t="s">
        <v>52</v>
      </c>
      <c r="D99" s="14">
        <v>0</v>
      </c>
      <c r="E99" s="14">
        <v>0</v>
      </c>
      <c r="F99" s="14">
        <v>0</v>
      </c>
      <c r="G99" s="20" t="e">
        <f t="shared" si="23"/>
        <v>#DIV/0!</v>
      </c>
    </row>
    <row r="100" spans="1:7" x14ac:dyDescent="0.25">
      <c r="A100" s="12"/>
      <c r="B100" s="12">
        <v>3238</v>
      </c>
      <c r="C100" s="13" t="s">
        <v>36</v>
      </c>
      <c r="D100" s="14">
        <v>0</v>
      </c>
      <c r="E100" s="14">
        <v>0</v>
      </c>
      <c r="F100" s="14">
        <v>0</v>
      </c>
      <c r="G100" s="20" t="e">
        <f t="shared" si="23"/>
        <v>#DIV/0!</v>
      </c>
    </row>
    <row r="101" spans="1:7" x14ac:dyDescent="0.25">
      <c r="A101" s="12"/>
      <c r="B101" s="12">
        <v>3239</v>
      </c>
      <c r="C101" s="13" t="s">
        <v>37</v>
      </c>
      <c r="D101" s="14">
        <v>0</v>
      </c>
      <c r="E101" s="14">
        <v>0</v>
      </c>
      <c r="F101" s="14">
        <v>0</v>
      </c>
      <c r="G101" s="20" t="e">
        <f t="shared" si="23"/>
        <v>#DIV/0!</v>
      </c>
    </row>
    <row r="102" spans="1:7" s="9" customFormat="1" ht="30" x14ac:dyDescent="0.25">
      <c r="A102" s="6"/>
      <c r="B102" s="6">
        <v>329</v>
      </c>
      <c r="C102" s="7" t="s">
        <v>154</v>
      </c>
      <c r="D102" s="8">
        <f>+D103+D104+D105+D106+D107</f>
        <v>0</v>
      </c>
      <c r="E102" s="8">
        <f t="shared" ref="E102:F102" si="24">+E103+E104+E105+E106+E107</f>
        <v>0</v>
      </c>
      <c r="F102" s="8">
        <f t="shared" si="24"/>
        <v>0</v>
      </c>
      <c r="G102" s="10" t="e">
        <f t="shared" si="23"/>
        <v>#DIV/0!</v>
      </c>
    </row>
    <row r="103" spans="1:7" x14ac:dyDescent="0.25">
      <c r="A103" s="12"/>
      <c r="B103" s="12">
        <v>3292</v>
      </c>
      <c r="C103" s="13" t="s">
        <v>53</v>
      </c>
      <c r="D103" s="14">
        <v>0</v>
      </c>
      <c r="E103" s="14">
        <v>0</v>
      </c>
      <c r="F103" s="14">
        <v>0</v>
      </c>
      <c r="G103" s="20" t="e">
        <f t="shared" si="23"/>
        <v>#DIV/0!</v>
      </c>
    </row>
    <row r="104" spans="1:7" x14ac:dyDescent="0.25">
      <c r="A104" s="12"/>
      <c r="B104" s="12">
        <v>3293</v>
      </c>
      <c r="C104" s="13" t="s">
        <v>40</v>
      </c>
      <c r="D104" s="14">
        <v>0</v>
      </c>
      <c r="E104" s="14">
        <v>0</v>
      </c>
      <c r="F104" s="14">
        <v>0</v>
      </c>
      <c r="G104" s="20" t="e">
        <f t="shared" si="23"/>
        <v>#DIV/0!</v>
      </c>
    </row>
    <row r="105" spans="1:7" x14ac:dyDescent="0.25">
      <c r="A105" s="12"/>
      <c r="B105" s="12">
        <v>3294</v>
      </c>
      <c r="C105" s="13" t="s">
        <v>54</v>
      </c>
      <c r="D105" s="14">
        <v>0</v>
      </c>
      <c r="E105" s="14">
        <v>0</v>
      </c>
      <c r="F105" s="14">
        <v>0</v>
      </c>
      <c r="G105" s="20" t="e">
        <f t="shared" si="23"/>
        <v>#DIV/0!</v>
      </c>
    </row>
    <row r="106" spans="1:7" x14ac:dyDescent="0.25">
      <c r="A106" s="12"/>
      <c r="B106" s="12">
        <v>3295</v>
      </c>
      <c r="C106" s="13" t="s">
        <v>41</v>
      </c>
      <c r="D106" s="14">
        <v>0</v>
      </c>
      <c r="E106" s="14">
        <v>0</v>
      </c>
      <c r="F106" s="14">
        <v>0</v>
      </c>
      <c r="G106" s="20" t="e">
        <f t="shared" si="23"/>
        <v>#DIV/0!</v>
      </c>
    </row>
    <row r="107" spans="1:7" ht="27" customHeight="1" x14ac:dyDescent="0.25">
      <c r="A107" s="12"/>
      <c r="B107" s="12">
        <v>3299</v>
      </c>
      <c r="C107" s="13" t="s">
        <v>42</v>
      </c>
      <c r="D107" s="14">
        <v>0</v>
      </c>
      <c r="E107" s="14">
        <v>0</v>
      </c>
      <c r="F107" s="14">
        <v>0</v>
      </c>
      <c r="G107" s="20" t="e">
        <f t="shared" si="23"/>
        <v>#DIV/0!</v>
      </c>
    </row>
    <row r="108" spans="1:7" ht="27" customHeight="1" x14ac:dyDescent="0.25">
      <c r="A108" s="12"/>
      <c r="B108" s="6">
        <v>41</v>
      </c>
      <c r="C108" s="6" t="s">
        <v>162</v>
      </c>
      <c r="D108" s="8">
        <f>+D109</f>
        <v>0</v>
      </c>
      <c r="E108" s="8">
        <f>+E109</f>
        <v>0</v>
      </c>
      <c r="F108" s="8">
        <f>+F109</f>
        <v>0</v>
      </c>
      <c r="G108" s="10" t="e">
        <f t="shared" si="23"/>
        <v>#DIV/0!</v>
      </c>
    </row>
    <row r="109" spans="1:7" s="9" customFormat="1" ht="27" customHeight="1" x14ac:dyDescent="0.25">
      <c r="A109" s="6"/>
      <c r="B109" s="6">
        <v>412</v>
      </c>
      <c r="C109" s="6" t="s">
        <v>156</v>
      </c>
      <c r="D109" s="8">
        <f>+D110</f>
        <v>0</v>
      </c>
      <c r="E109" s="8">
        <f t="shared" ref="E109:F109" si="25">+E110</f>
        <v>0</v>
      </c>
      <c r="F109" s="8">
        <f t="shared" si="25"/>
        <v>0</v>
      </c>
      <c r="G109" s="10" t="e">
        <f t="shared" si="23"/>
        <v>#DIV/0!</v>
      </c>
    </row>
    <row r="110" spans="1:7" x14ac:dyDescent="0.25">
      <c r="A110" s="12"/>
      <c r="B110" s="12">
        <v>4126</v>
      </c>
      <c r="C110" s="13" t="s">
        <v>85</v>
      </c>
      <c r="D110" s="14">
        <v>0</v>
      </c>
      <c r="E110" s="14">
        <v>0</v>
      </c>
      <c r="F110" s="14">
        <v>0</v>
      </c>
      <c r="G110" s="20" t="e">
        <f t="shared" si="23"/>
        <v>#DIV/0!</v>
      </c>
    </row>
    <row r="111" spans="1:7" ht="30" x14ac:dyDescent="0.25">
      <c r="A111" s="12"/>
      <c r="B111" s="77">
        <v>42</v>
      </c>
      <c r="C111" s="7" t="s">
        <v>160</v>
      </c>
      <c r="D111" s="8">
        <f>+D112+D114</f>
        <v>66.36</v>
      </c>
      <c r="E111" s="8">
        <v>66.36</v>
      </c>
      <c r="F111" s="8">
        <f t="shared" ref="F111" si="26">+F112+F114</f>
        <v>0</v>
      </c>
      <c r="G111" s="10">
        <f t="shared" si="23"/>
        <v>0</v>
      </c>
    </row>
    <row r="112" spans="1:7" s="9" customFormat="1" x14ac:dyDescent="0.25">
      <c r="A112" s="6"/>
      <c r="B112" s="6">
        <v>422</v>
      </c>
      <c r="C112" s="9" t="s">
        <v>157</v>
      </c>
      <c r="D112" s="8">
        <f>+D113</f>
        <v>0</v>
      </c>
      <c r="E112" s="8">
        <f t="shared" ref="E112:F112" si="27">+E113</f>
        <v>0</v>
      </c>
      <c r="F112" s="8">
        <f t="shared" si="27"/>
        <v>0</v>
      </c>
      <c r="G112" s="10" t="e">
        <f t="shared" si="23"/>
        <v>#DIV/0!</v>
      </c>
    </row>
    <row r="113" spans="1:9" x14ac:dyDescent="0.25">
      <c r="A113" s="12"/>
      <c r="B113" s="12">
        <v>4221</v>
      </c>
      <c r="C113" s="13" t="s">
        <v>86</v>
      </c>
      <c r="D113" s="14">
        <v>0</v>
      </c>
      <c r="E113" s="14">
        <v>0</v>
      </c>
      <c r="F113" s="14">
        <v>0</v>
      </c>
      <c r="G113" s="20" t="e">
        <f t="shared" si="23"/>
        <v>#DIV/0!</v>
      </c>
    </row>
    <row r="114" spans="1:9" s="9" customFormat="1" ht="30" x14ac:dyDescent="0.25">
      <c r="A114" s="6"/>
      <c r="B114" s="6">
        <v>424</v>
      </c>
      <c r="C114" s="7" t="s">
        <v>87</v>
      </c>
      <c r="D114" s="8">
        <f>+D115</f>
        <v>66.36</v>
      </c>
      <c r="E114" s="8">
        <v>66.36</v>
      </c>
      <c r="F114" s="8">
        <f t="shared" ref="F114" si="28">+F115</f>
        <v>0</v>
      </c>
      <c r="G114" s="10">
        <f t="shared" si="23"/>
        <v>0</v>
      </c>
    </row>
    <row r="115" spans="1:9" x14ac:dyDescent="0.25">
      <c r="A115" s="12"/>
      <c r="B115" s="12">
        <v>4243</v>
      </c>
      <c r="C115" s="13" t="s">
        <v>88</v>
      </c>
      <c r="D115" s="14">
        <v>66.36</v>
      </c>
      <c r="E115" s="14">
        <v>66.36</v>
      </c>
      <c r="F115" s="14">
        <v>0</v>
      </c>
      <c r="G115" s="20">
        <f t="shared" si="23"/>
        <v>0</v>
      </c>
      <c r="I115" s="33"/>
    </row>
    <row r="116" spans="1:9" x14ac:dyDescent="0.25">
      <c r="A116" s="12"/>
      <c r="B116" s="83" t="s">
        <v>47</v>
      </c>
      <c r="C116" s="83"/>
      <c r="D116" s="8">
        <f>+D114+D112+D109+D102+D96+D91</f>
        <v>66.36</v>
      </c>
      <c r="E116" s="8">
        <v>66.36</v>
      </c>
      <c r="F116" s="8">
        <f t="shared" ref="F116" si="29">+F114+F112+F109+F102+F96+F91</f>
        <v>0</v>
      </c>
      <c r="G116" s="10">
        <f t="shared" si="21"/>
        <v>0</v>
      </c>
    </row>
    <row r="121" spans="1:9" ht="30" x14ac:dyDescent="0.25">
      <c r="A121" s="6" t="s">
        <v>115</v>
      </c>
      <c r="B121" s="4" t="s">
        <v>113</v>
      </c>
      <c r="C121" s="4" t="s">
        <v>114</v>
      </c>
      <c r="D121" s="4" t="s">
        <v>180</v>
      </c>
      <c r="E121" s="4" t="s">
        <v>181</v>
      </c>
      <c r="F121" s="4" t="s">
        <v>182</v>
      </c>
      <c r="G121" s="4" t="s">
        <v>177</v>
      </c>
    </row>
    <row r="122" spans="1:9" x14ac:dyDescent="0.25">
      <c r="A122" s="65" t="s">
        <v>7</v>
      </c>
      <c r="B122" s="65" t="s">
        <v>8</v>
      </c>
      <c r="C122" s="65" t="s">
        <v>9</v>
      </c>
      <c r="D122" s="65" t="s">
        <v>10</v>
      </c>
      <c r="E122" s="65" t="s">
        <v>11</v>
      </c>
      <c r="F122" s="65" t="s">
        <v>119</v>
      </c>
      <c r="G122" s="65" t="s">
        <v>139</v>
      </c>
    </row>
    <row r="123" spans="1:9" x14ac:dyDescent="0.25">
      <c r="A123" s="39">
        <v>43</v>
      </c>
      <c r="B123" s="43" t="s">
        <v>147</v>
      </c>
      <c r="C123" s="43"/>
      <c r="D123" s="44"/>
      <c r="E123" s="44"/>
      <c r="F123" s="44"/>
      <c r="G123" s="44"/>
    </row>
    <row r="124" spans="1:9" s="70" customFormat="1" x14ac:dyDescent="0.25">
      <c r="A124" s="36"/>
      <c r="B124" s="36">
        <v>32</v>
      </c>
      <c r="C124" s="73" t="s">
        <v>161</v>
      </c>
      <c r="D124" s="59">
        <f>+D125+D130+D136</f>
        <v>0</v>
      </c>
      <c r="E124" s="59">
        <f t="shared" ref="E124:F124" si="30">+E125+E130+E136</f>
        <v>0</v>
      </c>
      <c r="F124" s="59">
        <f t="shared" si="30"/>
        <v>0</v>
      </c>
      <c r="G124" s="59" t="e">
        <f>+F124/E124*100</f>
        <v>#DIV/0!</v>
      </c>
    </row>
    <row r="125" spans="1:9" s="63" customFormat="1" x14ac:dyDescent="0.25">
      <c r="A125" s="36"/>
      <c r="B125" s="36">
        <v>322</v>
      </c>
      <c r="C125" s="62" t="s">
        <v>29</v>
      </c>
      <c r="D125" s="59">
        <f>+D126+D127+D128+D129</f>
        <v>0</v>
      </c>
      <c r="E125" s="59">
        <f t="shared" ref="E125:F125" si="31">+E126+E127+E128+E129</f>
        <v>0</v>
      </c>
      <c r="F125" s="59">
        <f t="shared" si="31"/>
        <v>0</v>
      </c>
      <c r="G125" s="10" t="e">
        <f t="shared" ref="G125:G152" si="32">+F125/E125*100</f>
        <v>#DIV/0!</v>
      </c>
    </row>
    <row r="126" spans="1:9" ht="30" x14ac:dyDescent="0.25">
      <c r="A126" s="12"/>
      <c r="B126" s="12">
        <v>3221</v>
      </c>
      <c r="C126" s="13" t="s">
        <v>30</v>
      </c>
      <c r="D126" s="14">
        <v>0</v>
      </c>
      <c r="E126" s="14">
        <v>0</v>
      </c>
      <c r="F126" s="14">
        <v>0</v>
      </c>
      <c r="G126" s="20" t="e">
        <f t="shared" si="32"/>
        <v>#DIV/0!</v>
      </c>
    </row>
    <row r="127" spans="1:9" x14ac:dyDescent="0.25">
      <c r="A127" s="12"/>
      <c r="B127" s="12">
        <v>3222</v>
      </c>
      <c r="C127" s="13" t="s">
        <v>84</v>
      </c>
      <c r="D127" s="14">
        <v>0</v>
      </c>
      <c r="E127" s="14">
        <v>0</v>
      </c>
      <c r="F127" s="14">
        <v>0</v>
      </c>
      <c r="G127" s="20" t="e">
        <f t="shared" si="32"/>
        <v>#DIV/0!</v>
      </c>
    </row>
    <row r="128" spans="1:9" ht="30" x14ac:dyDescent="0.25">
      <c r="A128" s="12"/>
      <c r="B128" s="12">
        <v>3224</v>
      </c>
      <c r="C128" s="13" t="s">
        <v>32</v>
      </c>
      <c r="D128" s="14">
        <v>0</v>
      </c>
      <c r="E128" s="14">
        <v>0</v>
      </c>
      <c r="F128" s="14">
        <v>0</v>
      </c>
      <c r="G128" s="20" t="e">
        <f t="shared" si="32"/>
        <v>#DIV/0!</v>
      </c>
    </row>
    <row r="129" spans="1:7" x14ac:dyDescent="0.25">
      <c r="A129" s="12"/>
      <c r="B129" s="12">
        <v>3225</v>
      </c>
      <c r="C129" s="13" t="s">
        <v>48</v>
      </c>
      <c r="D129" s="14">
        <v>0</v>
      </c>
      <c r="E129" s="14">
        <v>0</v>
      </c>
      <c r="F129" s="14">
        <v>0</v>
      </c>
      <c r="G129" s="20" t="e">
        <f t="shared" si="32"/>
        <v>#DIV/0!</v>
      </c>
    </row>
    <row r="130" spans="1:7" s="9" customFormat="1" x14ac:dyDescent="0.25">
      <c r="A130" s="6"/>
      <c r="B130" s="6">
        <v>323</v>
      </c>
      <c r="C130" s="7" t="s">
        <v>153</v>
      </c>
      <c r="D130" s="8">
        <f>+D131+D132+D133+D134+D135</f>
        <v>0</v>
      </c>
      <c r="E130" s="8">
        <f t="shared" ref="E130:F130" si="33">+E131+E132+E133+E134+E135</f>
        <v>0</v>
      </c>
      <c r="F130" s="8">
        <f t="shared" si="33"/>
        <v>0</v>
      </c>
      <c r="G130" s="10" t="e">
        <f t="shared" si="32"/>
        <v>#DIV/0!</v>
      </c>
    </row>
    <row r="131" spans="1:7" x14ac:dyDescent="0.25">
      <c r="A131" s="12"/>
      <c r="B131" s="12">
        <v>3231</v>
      </c>
      <c r="C131" s="13" t="s">
        <v>34</v>
      </c>
      <c r="D131" s="14">
        <v>0</v>
      </c>
      <c r="E131" s="14">
        <v>0</v>
      </c>
      <c r="F131" s="14">
        <v>0</v>
      </c>
      <c r="G131" s="20" t="e">
        <f t="shared" si="32"/>
        <v>#DIV/0!</v>
      </c>
    </row>
    <row r="132" spans="1:7" x14ac:dyDescent="0.25">
      <c r="A132" s="12"/>
      <c r="B132" s="12">
        <v>3233</v>
      </c>
      <c r="C132" s="13" t="s">
        <v>50</v>
      </c>
      <c r="D132" s="14">
        <v>0</v>
      </c>
      <c r="E132" s="14">
        <v>0</v>
      </c>
      <c r="F132" s="14">
        <v>0</v>
      </c>
      <c r="G132" s="20" t="e">
        <f t="shared" si="32"/>
        <v>#DIV/0!</v>
      </c>
    </row>
    <row r="133" spans="1:7" x14ac:dyDescent="0.25">
      <c r="A133" s="12"/>
      <c r="B133" s="12">
        <v>3237</v>
      </c>
      <c r="C133" s="13" t="s">
        <v>52</v>
      </c>
      <c r="D133" s="14">
        <v>0</v>
      </c>
      <c r="E133" s="14">
        <v>0</v>
      </c>
      <c r="F133" s="14">
        <v>0</v>
      </c>
      <c r="G133" s="20" t="e">
        <f t="shared" si="32"/>
        <v>#DIV/0!</v>
      </c>
    </row>
    <row r="134" spans="1:7" x14ac:dyDescent="0.25">
      <c r="A134" s="12"/>
      <c r="B134" s="12">
        <v>3238</v>
      </c>
      <c r="C134" s="13" t="s">
        <v>36</v>
      </c>
      <c r="D134" s="14">
        <v>0</v>
      </c>
      <c r="E134" s="14">
        <v>0</v>
      </c>
      <c r="F134" s="14">
        <v>0</v>
      </c>
      <c r="G134" s="20" t="e">
        <f t="shared" si="32"/>
        <v>#DIV/0!</v>
      </c>
    </row>
    <row r="135" spans="1:7" x14ac:dyDescent="0.25">
      <c r="A135" s="12"/>
      <c r="B135" s="12">
        <v>3239</v>
      </c>
      <c r="C135" s="13" t="s">
        <v>37</v>
      </c>
      <c r="D135" s="14">
        <v>0</v>
      </c>
      <c r="E135" s="14">
        <v>0</v>
      </c>
      <c r="F135" s="14">
        <v>0</v>
      </c>
      <c r="G135" s="20" t="e">
        <f t="shared" si="32"/>
        <v>#DIV/0!</v>
      </c>
    </row>
    <row r="136" spans="1:7" s="9" customFormat="1" ht="21" customHeight="1" x14ac:dyDescent="0.25">
      <c r="A136" s="6"/>
      <c r="B136" s="6">
        <v>329</v>
      </c>
      <c r="C136" s="7" t="s">
        <v>154</v>
      </c>
      <c r="D136" s="8">
        <f>+D137+D138+D139+D140+D141</f>
        <v>0</v>
      </c>
      <c r="E136" s="8">
        <f t="shared" ref="E136:F136" si="34">+E137+E138+E139+E140+E141</f>
        <v>0</v>
      </c>
      <c r="F136" s="8">
        <f t="shared" si="34"/>
        <v>0</v>
      </c>
      <c r="G136" s="10" t="e">
        <f t="shared" si="32"/>
        <v>#DIV/0!</v>
      </c>
    </row>
    <row r="137" spans="1:7" x14ac:dyDescent="0.25">
      <c r="A137" s="12"/>
      <c r="B137" s="12">
        <v>3292</v>
      </c>
      <c r="C137" s="13" t="s">
        <v>53</v>
      </c>
      <c r="D137" s="14">
        <v>0</v>
      </c>
      <c r="E137" s="14">
        <v>0</v>
      </c>
      <c r="F137" s="14">
        <v>0</v>
      </c>
      <c r="G137" s="20" t="e">
        <f t="shared" si="32"/>
        <v>#DIV/0!</v>
      </c>
    </row>
    <row r="138" spans="1:7" x14ac:dyDescent="0.25">
      <c r="A138" s="12"/>
      <c r="B138" s="12">
        <v>3293</v>
      </c>
      <c r="C138" s="13" t="s">
        <v>40</v>
      </c>
      <c r="D138" s="14">
        <v>0</v>
      </c>
      <c r="E138" s="14">
        <v>0</v>
      </c>
      <c r="F138" s="14">
        <v>0</v>
      </c>
      <c r="G138" s="20" t="e">
        <f t="shared" si="32"/>
        <v>#DIV/0!</v>
      </c>
    </row>
    <row r="139" spans="1:7" x14ac:dyDescent="0.25">
      <c r="A139" s="12"/>
      <c r="B139" s="12">
        <v>3294</v>
      </c>
      <c r="C139" s="13" t="s">
        <v>54</v>
      </c>
      <c r="D139" s="14">
        <v>0</v>
      </c>
      <c r="E139" s="14">
        <v>0</v>
      </c>
      <c r="F139" s="14">
        <v>0</v>
      </c>
      <c r="G139" s="20" t="e">
        <f t="shared" si="32"/>
        <v>#DIV/0!</v>
      </c>
    </row>
    <row r="140" spans="1:7" x14ac:dyDescent="0.25">
      <c r="A140" s="12"/>
      <c r="B140" s="12">
        <v>3295</v>
      </c>
      <c r="C140" s="13" t="s">
        <v>41</v>
      </c>
      <c r="D140" s="14">
        <v>0</v>
      </c>
      <c r="E140" s="14">
        <v>0</v>
      </c>
      <c r="F140" s="14">
        <v>0</v>
      </c>
      <c r="G140" s="20" t="e">
        <f t="shared" si="32"/>
        <v>#DIV/0!</v>
      </c>
    </row>
    <row r="141" spans="1:7" ht="30" x14ac:dyDescent="0.25">
      <c r="A141" s="12"/>
      <c r="B141" s="12">
        <v>3299</v>
      </c>
      <c r="C141" s="13" t="s">
        <v>42</v>
      </c>
      <c r="D141" s="14">
        <v>0</v>
      </c>
      <c r="E141" s="14">
        <v>0</v>
      </c>
      <c r="F141" s="14">
        <v>0</v>
      </c>
      <c r="G141" s="20" t="e">
        <f t="shared" si="32"/>
        <v>#DIV/0!</v>
      </c>
    </row>
    <row r="142" spans="1:7" x14ac:dyDescent="0.25">
      <c r="A142" s="12"/>
      <c r="B142" s="6">
        <v>41</v>
      </c>
      <c r="C142" s="6" t="s">
        <v>162</v>
      </c>
      <c r="D142" s="8">
        <f>+D143</f>
        <v>0</v>
      </c>
      <c r="E142" s="8">
        <f>+E143</f>
        <v>0</v>
      </c>
      <c r="F142" s="8">
        <f>+F143</f>
        <v>0</v>
      </c>
      <c r="G142" s="10" t="e">
        <f>+F142/E142*100</f>
        <v>#DIV/0!</v>
      </c>
    </row>
    <row r="143" spans="1:7" s="9" customFormat="1" x14ac:dyDescent="0.25">
      <c r="A143" s="6"/>
      <c r="B143" s="6">
        <v>412</v>
      </c>
      <c r="C143" s="6" t="s">
        <v>156</v>
      </c>
      <c r="D143" s="8">
        <f>+D144</f>
        <v>0</v>
      </c>
      <c r="E143" s="8">
        <f t="shared" ref="E143:F143" si="35">+E144</f>
        <v>0</v>
      </c>
      <c r="F143" s="8">
        <f t="shared" si="35"/>
        <v>0</v>
      </c>
      <c r="G143" s="10" t="e">
        <f t="shared" si="32"/>
        <v>#DIV/0!</v>
      </c>
    </row>
    <row r="144" spans="1:7" x14ac:dyDescent="0.25">
      <c r="A144" s="12"/>
      <c r="B144" s="12">
        <v>4126</v>
      </c>
      <c r="C144" s="13" t="s">
        <v>85</v>
      </c>
      <c r="D144" s="14">
        <v>0</v>
      </c>
      <c r="E144" s="14">
        <v>0</v>
      </c>
      <c r="F144" s="14">
        <v>0</v>
      </c>
      <c r="G144" s="20" t="e">
        <f t="shared" si="32"/>
        <v>#DIV/0!</v>
      </c>
    </row>
    <row r="145" spans="1:7" ht="30" x14ac:dyDescent="0.25">
      <c r="A145" s="12"/>
      <c r="B145" s="77">
        <v>42</v>
      </c>
      <c r="C145" s="7" t="s">
        <v>160</v>
      </c>
      <c r="D145" s="8">
        <f>+D146+D150</f>
        <v>0</v>
      </c>
      <c r="E145" s="8">
        <f>+E146+E150</f>
        <v>0</v>
      </c>
      <c r="F145" s="8">
        <f>+F146+F150</f>
        <v>0</v>
      </c>
      <c r="G145" s="10" t="e">
        <f t="shared" si="32"/>
        <v>#DIV/0!</v>
      </c>
    </row>
    <row r="146" spans="1:7" s="9" customFormat="1" x14ac:dyDescent="0.25">
      <c r="A146" s="6"/>
      <c r="B146" s="6">
        <v>422</v>
      </c>
      <c r="C146" s="6" t="s">
        <v>157</v>
      </c>
      <c r="D146" s="8">
        <f>+D147</f>
        <v>0</v>
      </c>
      <c r="E146" s="8">
        <f t="shared" ref="E146:F146" si="36">+E147</f>
        <v>0</v>
      </c>
      <c r="F146" s="8">
        <f t="shared" si="36"/>
        <v>0</v>
      </c>
      <c r="G146" s="10" t="e">
        <f t="shared" si="32"/>
        <v>#DIV/0!</v>
      </c>
    </row>
    <row r="147" spans="1:7" x14ac:dyDescent="0.25">
      <c r="A147" s="12"/>
      <c r="B147" s="12">
        <v>4221</v>
      </c>
      <c r="C147" s="13" t="s">
        <v>86</v>
      </c>
      <c r="D147" s="14">
        <v>0</v>
      </c>
      <c r="E147" s="14">
        <v>0</v>
      </c>
      <c r="F147" s="14">
        <v>0</v>
      </c>
      <c r="G147" s="20" t="e">
        <f t="shared" si="32"/>
        <v>#DIV/0!</v>
      </c>
    </row>
    <row r="148" spans="1:7" x14ac:dyDescent="0.25">
      <c r="A148" s="12"/>
      <c r="B148" s="12">
        <v>4223</v>
      </c>
      <c r="C148" s="13" t="s">
        <v>193</v>
      </c>
      <c r="D148" s="14"/>
      <c r="E148" s="14"/>
      <c r="F148" s="14">
        <v>0</v>
      </c>
      <c r="G148" s="20"/>
    </row>
    <row r="149" spans="1:7" x14ac:dyDescent="0.25">
      <c r="A149" s="12"/>
      <c r="B149" s="12">
        <v>4227</v>
      </c>
      <c r="C149" s="13" t="s">
        <v>194</v>
      </c>
      <c r="D149" s="14"/>
      <c r="E149" s="14"/>
      <c r="F149" s="14">
        <v>0</v>
      </c>
      <c r="G149" s="20"/>
    </row>
    <row r="150" spans="1:7" s="9" customFormat="1" ht="30" x14ac:dyDescent="0.25">
      <c r="A150" s="6"/>
      <c r="B150" s="6">
        <v>424</v>
      </c>
      <c r="C150" s="7" t="s">
        <v>87</v>
      </c>
      <c r="D150" s="8">
        <f>+D152</f>
        <v>0</v>
      </c>
      <c r="E150" s="8">
        <f t="shared" ref="E150:F150" si="37">+E152</f>
        <v>0</v>
      </c>
      <c r="F150" s="8">
        <f t="shared" si="37"/>
        <v>0</v>
      </c>
      <c r="G150" s="10" t="e">
        <f t="shared" si="32"/>
        <v>#DIV/0!</v>
      </c>
    </row>
    <row r="151" spans="1:7" s="9" customFormat="1" x14ac:dyDescent="0.25">
      <c r="A151" s="6"/>
      <c r="B151" s="6">
        <v>4241</v>
      </c>
      <c r="C151" s="7" t="s">
        <v>89</v>
      </c>
      <c r="D151" s="8"/>
      <c r="E151" s="8"/>
      <c r="F151" s="8">
        <v>0</v>
      </c>
      <c r="G151" s="10"/>
    </row>
    <row r="152" spans="1:7" x14ac:dyDescent="0.25">
      <c r="A152" s="12"/>
      <c r="B152" s="12">
        <v>4243</v>
      </c>
      <c r="C152" s="13" t="s">
        <v>88</v>
      </c>
      <c r="D152" s="14">
        <v>0</v>
      </c>
      <c r="E152" s="14">
        <v>0</v>
      </c>
      <c r="F152" s="14">
        <v>0</v>
      </c>
      <c r="G152" s="20" t="e">
        <f t="shared" si="32"/>
        <v>#DIV/0!</v>
      </c>
    </row>
    <row r="153" spans="1:7" x14ac:dyDescent="0.25">
      <c r="A153" s="12"/>
      <c r="B153" s="83" t="s">
        <v>47</v>
      </c>
      <c r="C153" s="83"/>
      <c r="D153" s="8">
        <f>+D150+D146+D143+D136+D130+D125</f>
        <v>0</v>
      </c>
      <c r="E153" s="8">
        <f>+E150+E146+E143+E136+E130+E125</f>
        <v>0</v>
      </c>
      <c r="F153" s="8">
        <f>+F150+F146+F143+F136+F130+F125</f>
        <v>0</v>
      </c>
      <c r="G153" s="10" t="e">
        <f>+F153/E153*100</f>
        <v>#DIV/0!</v>
      </c>
    </row>
    <row r="158" spans="1:7" ht="30" x14ac:dyDescent="0.25">
      <c r="A158" s="6" t="s">
        <v>115</v>
      </c>
      <c r="B158" s="4" t="s">
        <v>113</v>
      </c>
      <c r="C158" s="4" t="s">
        <v>114</v>
      </c>
      <c r="D158" s="4" t="s">
        <v>180</v>
      </c>
      <c r="E158" s="4" t="s">
        <v>181</v>
      </c>
      <c r="F158" s="4" t="s">
        <v>182</v>
      </c>
      <c r="G158" s="4" t="s">
        <v>177</v>
      </c>
    </row>
    <row r="159" spans="1:7" x14ac:dyDescent="0.25">
      <c r="A159" s="65" t="s">
        <v>7</v>
      </c>
      <c r="B159" s="65" t="s">
        <v>8</v>
      </c>
      <c r="C159" s="65" t="s">
        <v>9</v>
      </c>
      <c r="D159" s="65" t="s">
        <v>10</v>
      </c>
      <c r="E159" s="65" t="s">
        <v>11</v>
      </c>
      <c r="F159" s="65" t="s">
        <v>119</v>
      </c>
      <c r="G159" s="65" t="s">
        <v>139</v>
      </c>
    </row>
    <row r="160" spans="1:7" x14ac:dyDescent="0.25">
      <c r="A160" s="39">
        <v>52</v>
      </c>
      <c r="B160" s="39" t="s">
        <v>148</v>
      </c>
      <c r="C160" s="43"/>
      <c r="D160" s="44"/>
      <c r="E160" s="44"/>
      <c r="F160" s="44"/>
      <c r="G160" s="44"/>
    </row>
    <row r="161" spans="1:11" s="70" customFormat="1" x14ac:dyDescent="0.25">
      <c r="A161" s="36"/>
      <c r="B161" s="36">
        <v>32</v>
      </c>
      <c r="C161" s="73" t="s">
        <v>161</v>
      </c>
      <c r="D161" s="59">
        <f>+D162+D166+D173</f>
        <v>6335.8549999999996</v>
      </c>
      <c r="E161" s="59">
        <f>+E162+E166+E173</f>
        <v>10925</v>
      </c>
      <c r="F161" s="59">
        <f t="shared" ref="F161" si="38">+F162+F166+F173</f>
        <v>1200.04</v>
      </c>
      <c r="G161" s="10">
        <f>+F161/E161*100</f>
        <v>10.984347826086955</v>
      </c>
    </row>
    <row r="162" spans="1:11" s="63" customFormat="1" x14ac:dyDescent="0.25">
      <c r="A162" s="36"/>
      <c r="B162" s="36">
        <v>322</v>
      </c>
      <c r="C162" s="62" t="s">
        <v>29</v>
      </c>
      <c r="D162" s="59">
        <f>+D163+D164+D165</f>
        <v>945.65</v>
      </c>
      <c r="E162" s="59">
        <f>+E163+E164+E165</f>
        <v>2909.0349999999999</v>
      </c>
      <c r="F162" s="59">
        <f t="shared" ref="F162" si="39">+F163+F164+F165</f>
        <v>1161.8699999999999</v>
      </c>
      <c r="G162" s="10">
        <f>+F162/E162*100</f>
        <v>39.940048847813792</v>
      </c>
    </row>
    <row r="163" spans="1:11" ht="30" x14ac:dyDescent="0.25">
      <c r="A163" s="12"/>
      <c r="B163" s="12">
        <v>3221</v>
      </c>
      <c r="C163" s="13" t="s">
        <v>30</v>
      </c>
      <c r="D163" s="14">
        <v>945.65</v>
      </c>
      <c r="E163" s="14">
        <f>(3000+663.61)/2</f>
        <v>1831.8050000000001</v>
      </c>
      <c r="F163" s="14">
        <v>1161.8699999999999</v>
      </c>
      <c r="G163" s="20">
        <f>+F163/E163*100</f>
        <v>63.42760282890373</v>
      </c>
    </row>
    <row r="164" spans="1:11" x14ac:dyDescent="0.25">
      <c r="A164" s="12"/>
      <c r="B164" s="12">
        <v>3222</v>
      </c>
      <c r="C164" s="13" t="s">
        <v>84</v>
      </c>
      <c r="D164" s="14">
        <v>0</v>
      </c>
      <c r="E164" s="14">
        <f>2154.46/2</f>
        <v>1077.23</v>
      </c>
      <c r="F164" s="14">
        <v>0</v>
      </c>
      <c r="G164" s="20">
        <f t="shared" ref="G164:G186" si="40">+F164/E164*100</f>
        <v>0</v>
      </c>
    </row>
    <row r="165" spans="1:11" ht="30" x14ac:dyDescent="0.25">
      <c r="A165" s="12"/>
      <c r="B165" s="12">
        <v>3224</v>
      </c>
      <c r="C165" s="13" t="s">
        <v>32</v>
      </c>
      <c r="D165" s="14">
        <v>0</v>
      </c>
      <c r="E165" s="14">
        <v>0</v>
      </c>
      <c r="F165" s="14">
        <v>0</v>
      </c>
      <c r="G165" s="20" t="e">
        <f t="shared" si="40"/>
        <v>#DIV/0!</v>
      </c>
    </row>
    <row r="166" spans="1:11" s="9" customFormat="1" x14ac:dyDescent="0.25">
      <c r="A166" s="6"/>
      <c r="B166" s="6">
        <v>323</v>
      </c>
      <c r="C166" s="7" t="s">
        <v>153</v>
      </c>
      <c r="D166" s="8">
        <f>+D167+D168+D169+D170+D171+D172</f>
        <v>5390.2049999999999</v>
      </c>
      <c r="E166" s="8">
        <f>+E167+E168+E169+E170+E171+E172</f>
        <v>7684.165</v>
      </c>
      <c r="F166" s="8">
        <f t="shared" ref="F166" si="41">+F167+F168+F169+F170+F171+F172</f>
        <v>38.17</v>
      </c>
      <c r="G166" s="10">
        <f t="shared" si="40"/>
        <v>0.49673581970194552</v>
      </c>
      <c r="K166" s="21"/>
    </row>
    <row r="167" spans="1:11" x14ac:dyDescent="0.25">
      <c r="A167" s="12"/>
      <c r="B167" s="12">
        <v>3231</v>
      </c>
      <c r="C167" s="13" t="s">
        <v>34</v>
      </c>
      <c r="D167" s="14">
        <v>0</v>
      </c>
      <c r="E167" s="14">
        <v>0</v>
      </c>
      <c r="F167" s="14">
        <v>0</v>
      </c>
      <c r="G167" s="20" t="e">
        <f t="shared" si="40"/>
        <v>#DIV/0!</v>
      </c>
    </row>
    <row r="168" spans="1:11" ht="30" x14ac:dyDescent="0.25">
      <c r="A168" s="12"/>
      <c r="B168" s="12">
        <v>3232</v>
      </c>
      <c r="C168" s="13" t="s">
        <v>90</v>
      </c>
      <c r="D168" s="14">
        <v>0</v>
      </c>
      <c r="E168" s="14">
        <f>663.61/2</f>
        <v>331.80500000000001</v>
      </c>
      <c r="F168" s="14">
        <v>0</v>
      </c>
      <c r="G168" s="20">
        <f t="shared" si="40"/>
        <v>0</v>
      </c>
      <c r="I168" s="81"/>
    </row>
    <row r="169" spans="1:11" x14ac:dyDescent="0.25">
      <c r="A169" s="12"/>
      <c r="B169" s="12">
        <v>3233</v>
      </c>
      <c r="C169" s="13" t="s">
        <v>50</v>
      </c>
      <c r="D169" s="14">
        <v>0</v>
      </c>
      <c r="E169" s="14">
        <f>+(267.78+350)/2</f>
        <v>308.89</v>
      </c>
      <c r="F169" s="14">
        <v>0</v>
      </c>
      <c r="G169" s="20">
        <f t="shared" si="40"/>
        <v>0</v>
      </c>
    </row>
    <row r="170" spans="1:11" x14ac:dyDescent="0.25">
      <c r="A170" s="12"/>
      <c r="B170" s="12">
        <v>3237</v>
      </c>
      <c r="C170" s="13" t="s">
        <v>52</v>
      </c>
      <c r="D170" s="14">
        <v>0</v>
      </c>
      <c r="E170" s="14">
        <f>+(2654.46+461.83)/2</f>
        <v>1558.145</v>
      </c>
      <c r="F170" s="14">
        <v>0</v>
      </c>
      <c r="G170" s="20">
        <f t="shared" si="40"/>
        <v>0</v>
      </c>
    </row>
    <row r="171" spans="1:11" x14ac:dyDescent="0.25">
      <c r="A171" s="12"/>
      <c r="B171" s="12">
        <v>3238</v>
      </c>
      <c r="C171" s="13" t="s">
        <v>36</v>
      </c>
      <c r="D171" s="14">
        <v>0</v>
      </c>
      <c r="E171" s="14">
        <v>0</v>
      </c>
      <c r="F171" s="14">
        <v>0</v>
      </c>
      <c r="G171" s="20" t="e">
        <f t="shared" si="40"/>
        <v>#DIV/0!</v>
      </c>
    </row>
    <row r="172" spans="1:11" x14ac:dyDescent="0.25">
      <c r="A172" s="12"/>
      <c r="B172" s="12">
        <v>3239</v>
      </c>
      <c r="C172" s="13" t="s">
        <v>37</v>
      </c>
      <c r="D172" s="14">
        <v>5390.2049999999999</v>
      </c>
      <c r="E172" s="14">
        <f>(6932.48+4000+38.17)/2</f>
        <v>5485.3249999999998</v>
      </c>
      <c r="F172" s="14">
        <v>38.17</v>
      </c>
      <c r="G172" s="20">
        <f t="shared" si="40"/>
        <v>0.69585667212061275</v>
      </c>
    </row>
    <row r="173" spans="1:11" s="9" customFormat="1" ht="30" x14ac:dyDescent="0.25">
      <c r="A173" s="6"/>
      <c r="B173" s="6">
        <v>329</v>
      </c>
      <c r="C173" s="7" t="s">
        <v>154</v>
      </c>
      <c r="D173" s="8">
        <f>+D174+D175+D176+D177</f>
        <v>0</v>
      </c>
      <c r="E173" s="8">
        <f>+E174+E175+E176+E177</f>
        <v>331.8</v>
      </c>
      <c r="F173" s="8">
        <f t="shared" ref="F173" si="42">+F174+F175+F176+F177</f>
        <v>0</v>
      </c>
      <c r="G173" s="10">
        <f t="shared" si="40"/>
        <v>0</v>
      </c>
      <c r="K173" s="21"/>
    </row>
    <row r="174" spans="1:11" x14ac:dyDescent="0.25">
      <c r="A174" s="12"/>
      <c r="B174" s="12">
        <v>3292</v>
      </c>
      <c r="C174" s="13" t="s">
        <v>53</v>
      </c>
      <c r="D174" s="14">
        <v>0</v>
      </c>
      <c r="E174" s="14">
        <v>0</v>
      </c>
      <c r="F174" s="14">
        <v>0</v>
      </c>
      <c r="G174" s="20" t="e">
        <f t="shared" si="40"/>
        <v>#DIV/0!</v>
      </c>
    </row>
    <row r="175" spans="1:11" x14ac:dyDescent="0.25">
      <c r="A175" s="12"/>
      <c r="B175" s="12">
        <v>3293</v>
      </c>
      <c r="C175" s="13" t="s">
        <v>40</v>
      </c>
      <c r="D175" s="14">
        <v>0</v>
      </c>
      <c r="E175" s="14">
        <v>0</v>
      </c>
      <c r="F175" s="14">
        <v>0</v>
      </c>
      <c r="G175" s="20" t="e">
        <f t="shared" si="40"/>
        <v>#DIV/0!</v>
      </c>
    </row>
    <row r="176" spans="1:11" x14ac:dyDescent="0.25">
      <c r="A176" s="12"/>
      <c r="B176" s="12">
        <v>3294</v>
      </c>
      <c r="C176" s="13" t="s">
        <v>54</v>
      </c>
      <c r="D176" s="14">
        <v>0</v>
      </c>
      <c r="E176" s="14">
        <v>0</v>
      </c>
      <c r="F176" s="14">
        <v>0</v>
      </c>
      <c r="G176" s="20" t="e">
        <f t="shared" si="40"/>
        <v>#DIV/0!</v>
      </c>
    </row>
    <row r="177" spans="1:11" x14ac:dyDescent="0.25">
      <c r="A177" s="12"/>
      <c r="B177" s="12">
        <v>3295</v>
      </c>
      <c r="C177" s="13" t="s">
        <v>41</v>
      </c>
      <c r="D177" s="14">
        <v>0</v>
      </c>
      <c r="E177" s="14">
        <f>663.6/2</f>
        <v>331.8</v>
      </c>
      <c r="F177" s="14">
        <v>0</v>
      </c>
      <c r="G177" s="20">
        <f t="shared" si="40"/>
        <v>0</v>
      </c>
    </row>
    <row r="178" spans="1:11" s="9" customFormat="1" x14ac:dyDescent="0.25">
      <c r="A178" s="6"/>
      <c r="B178" s="6">
        <v>41</v>
      </c>
      <c r="C178" s="9" t="s">
        <v>162</v>
      </c>
      <c r="D178" s="8">
        <f>+D179</f>
        <v>0</v>
      </c>
      <c r="E178" s="8">
        <f>+E179</f>
        <v>0</v>
      </c>
      <c r="F178" s="8">
        <f t="shared" ref="F178" si="43">+F179</f>
        <v>0</v>
      </c>
      <c r="G178" s="10" t="e">
        <f t="shared" si="40"/>
        <v>#DIV/0!</v>
      </c>
      <c r="K178" s="21"/>
    </row>
    <row r="179" spans="1:11" s="9" customFormat="1" x14ac:dyDescent="0.25">
      <c r="A179" s="6"/>
      <c r="B179" s="6">
        <v>412</v>
      </c>
      <c r="C179" s="6" t="s">
        <v>156</v>
      </c>
      <c r="D179" s="8">
        <f>+D180</f>
        <v>0</v>
      </c>
      <c r="E179" s="8">
        <f>+E180</f>
        <v>0</v>
      </c>
      <c r="F179" s="8">
        <f t="shared" ref="F179" si="44">+F180</f>
        <v>0</v>
      </c>
      <c r="G179" s="10" t="e">
        <f t="shared" si="40"/>
        <v>#DIV/0!</v>
      </c>
    </row>
    <row r="180" spans="1:11" x14ac:dyDescent="0.25">
      <c r="A180" s="12"/>
      <c r="B180" s="12">
        <v>4126</v>
      </c>
      <c r="C180" s="13" t="s">
        <v>85</v>
      </c>
      <c r="D180" s="14">
        <v>0</v>
      </c>
      <c r="E180" s="14">
        <v>0</v>
      </c>
      <c r="F180" s="14">
        <v>0</v>
      </c>
      <c r="G180" s="20" t="e">
        <f t="shared" si="40"/>
        <v>#DIV/0!</v>
      </c>
    </row>
    <row r="181" spans="1:11" s="9" customFormat="1" ht="30" x14ac:dyDescent="0.25">
      <c r="A181" s="6"/>
      <c r="B181" s="77">
        <v>42</v>
      </c>
      <c r="C181" s="7" t="s">
        <v>160</v>
      </c>
      <c r="D181" s="8">
        <f>+D182+D184</f>
        <v>0</v>
      </c>
      <c r="E181" s="8">
        <f>+E182+E184</f>
        <v>0</v>
      </c>
      <c r="F181" s="8">
        <f t="shared" ref="F181" si="45">+F182+F184</f>
        <v>0</v>
      </c>
      <c r="G181" s="10" t="e">
        <f t="shared" si="40"/>
        <v>#DIV/0!</v>
      </c>
    </row>
    <row r="182" spans="1:11" s="9" customFormat="1" x14ac:dyDescent="0.25">
      <c r="A182" s="6"/>
      <c r="B182" s="6">
        <v>422</v>
      </c>
      <c r="C182" s="9" t="s">
        <v>157</v>
      </c>
      <c r="D182" s="8">
        <f>+D183</f>
        <v>0</v>
      </c>
      <c r="E182" s="8">
        <f>+E183</f>
        <v>0</v>
      </c>
      <c r="F182" s="8">
        <f t="shared" ref="F182" si="46">+F183</f>
        <v>0</v>
      </c>
      <c r="G182" s="10" t="e">
        <f t="shared" si="40"/>
        <v>#DIV/0!</v>
      </c>
    </row>
    <row r="183" spans="1:11" x14ac:dyDescent="0.25">
      <c r="A183" s="12"/>
      <c r="B183" s="12">
        <v>4221</v>
      </c>
      <c r="C183" s="13" t="s">
        <v>86</v>
      </c>
      <c r="D183" s="14">
        <v>0</v>
      </c>
      <c r="E183" s="14">
        <v>0</v>
      </c>
      <c r="F183" s="14">
        <v>0</v>
      </c>
      <c r="G183" s="20" t="e">
        <f t="shared" si="40"/>
        <v>#DIV/0!</v>
      </c>
    </row>
    <row r="184" spans="1:11" s="9" customFormat="1" ht="30" x14ac:dyDescent="0.25">
      <c r="A184" s="6"/>
      <c r="B184" s="6">
        <v>424</v>
      </c>
      <c r="C184" s="7" t="s">
        <v>87</v>
      </c>
      <c r="D184" s="8">
        <f>+D185</f>
        <v>0</v>
      </c>
      <c r="E184" s="8">
        <f>+E185</f>
        <v>0</v>
      </c>
      <c r="F184" s="8">
        <f t="shared" ref="F184" si="47">+F185</f>
        <v>0</v>
      </c>
      <c r="G184" s="10" t="e">
        <f t="shared" si="40"/>
        <v>#DIV/0!</v>
      </c>
    </row>
    <row r="185" spans="1:11" x14ac:dyDescent="0.25">
      <c r="A185" s="12"/>
      <c r="B185" s="12">
        <v>4243</v>
      </c>
      <c r="C185" s="13" t="s">
        <v>88</v>
      </c>
      <c r="D185" s="14">
        <v>0</v>
      </c>
      <c r="E185" s="14">
        <v>0</v>
      </c>
      <c r="F185" s="14">
        <v>0</v>
      </c>
      <c r="G185" s="20" t="e">
        <f t="shared" si="40"/>
        <v>#DIV/0!</v>
      </c>
    </row>
    <row r="186" spans="1:11" x14ac:dyDescent="0.25">
      <c r="A186" s="12"/>
      <c r="B186" s="83" t="s">
        <v>47</v>
      </c>
      <c r="C186" s="83"/>
      <c r="D186" s="8">
        <f>+D184+D182+D179+D173+D166+D162</f>
        <v>6335.8549999999996</v>
      </c>
      <c r="E186" s="8">
        <f>+E184+E182+E179+E173+E166+E162</f>
        <v>10925</v>
      </c>
      <c r="F186" s="8">
        <f t="shared" ref="F186" si="48">+F184+F182+F179+F173+F166+F162</f>
        <v>1200.04</v>
      </c>
      <c r="G186" s="10">
        <f t="shared" si="40"/>
        <v>10.984347826086955</v>
      </c>
      <c r="I186" s="33"/>
    </row>
  </sheetData>
  <mergeCells count="13">
    <mergeCell ref="A2:G2"/>
    <mergeCell ref="A47:G47"/>
    <mergeCell ref="B82:C82"/>
    <mergeCell ref="B44:C44"/>
    <mergeCell ref="B186:C186"/>
    <mergeCell ref="B116:C116"/>
    <mergeCell ref="B153:C153"/>
    <mergeCell ref="B24:C24"/>
    <mergeCell ref="B34:C34"/>
    <mergeCell ref="B14:C14"/>
    <mergeCell ref="A3:G3"/>
    <mergeCell ref="A4:G4"/>
    <mergeCell ref="A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075F6-D1E1-42FB-BDF3-E0B4CB0688D7}">
  <dimension ref="A2:M46"/>
  <sheetViews>
    <sheetView topLeftCell="A16" workbookViewId="0">
      <selection activeCell="K13" sqref="K13"/>
    </sheetView>
  </sheetViews>
  <sheetFormatPr defaultRowHeight="15" x14ac:dyDescent="0.25"/>
  <cols>
    <col min="1" max="1" width="9.140625" style="21"/>
    <col min="2" max="2" width="18.5703125" style="21" customWidth="1"/>
    <col min="3" max="3" width="35.5703125" style="21" customWidth="1"/>
    <col min="4" max="4" width="21.28515625" style="21" customWidth="1"/>
    <col min="5" max="5" width="18.5703125" style="21" customWidth="1"/>
    <col min="6" max="6" width="19.85546875" style="21" customWidth="1"/>
    <col min="7" max="7" width="21.5703125" style="21" customWidth="1"/>
    <col min="8" max="9" width="18.5703125" style="21" customWidth="1"/>
    <col min="10" max="10" width="9.140625" style="21"/>
    <col min="11" max="11" width="13.5703125" style="21" customWidth="1"/>
    <col min="12" max="12" width="17.140625" style="21" customWidth="1"/>
    <col min="13" max="13" width="13.42578125" style="21" customWidth="1"/>
    <col min="14" max="16384" width="9.140625" style="21"/>
  </cols>
  <sheetData>
    <row r="2" spans="1:11" x14ac:dyDescent="0.25">
      <c r="A2" s="82" t="s">
        <v>164</v>
      </c>
      <c r="B2" s="82"/>
      <c r="C2" s="82"/>
      <c r="D2" s="82"/>
      <c r="E2" s="82"/>
      <c r="F2" s="82"/>
      <c r="G2" s="82"/>
      <c r="H2" s="82"/>
      <c r="I2" s="82"/>
    </row>
    <row r="3" spans="1:11" x14ac:dyDescent="0.25">
      <c r="A3" s="82" t="s">
        <v>174</v>
      </c>
      <c r="B3" s="82"/>
      <c r="C3" s="82"/>
      <c r="D3" s="82"/>
      <c r="E3" s="82"/>
      <c r="F3" s="82"/>
      <c r="G3" s="82"/>
      <c r="H3" s="82"/>
      <c r="I3" s="82"/>
    </row>
    <row r="4" spans="1:11" x14ac:dyDescent="0.25">
      <c r="A4" s="82" t="s">
        <v>175</v>
      </c>
      <c r="B4" s="82"/>
      <c r="C4" s="82"/>
      <c r="D4" s="82"/>
      <c r="E4" s="82"/>
      <c r="F4" s="82"/>
      <c r="G4" s="82"/>
      <c r="H4" s="82"/>
      <c r="I4" s="82"/>
    </row>
    <row r="5" spans="1:11" x14ac:dyDescent="0.25">
      <c r="B5" s="58"/>
      <c r="C5" s="58"/>
      <c r="D5" s="58"/>
      <c r="E5" s="58"/>
      <c r="F5" s="58"/>
      <c r="G5" s="58"/>
      <c r="H5" s="58"/>
      <c r="I5" s="58"/>
    </row>
    <row r="6" spans="1:11" x14ac:dyDescent="0.25">
      <c r="A6" s="82" t="s">
        <v>18</v>
      </c>
      <c r="B6" s="82"/>
      <c r="C6" s="82"/>
      <c r="D6" s="82"/>
      <c r="E6" s="82"/>
      <c r="F6" s="82"/>
      <c r="G6" s="82"/>
      <c r="H6" s="82"/>
      <c r="I6" s="82"/>
    </row>
    <row r="8" spans="1:11" ht="45" x14ac:dyDescent="0.25">
      <c r="A8" s="6" t="s">
        <v>115</v>
      </c>
      <c r="B8" s="4" t="s">
        <v>113</v>
      </c>
      <c r="C8" s="4" t="s">
        <v>114</v>
      </c>
      <c r="D8" s="4" t="s">
        <v>101</v>
      </c>
      <c r="E8" s="4" t="s">
        <v>180</v>
      </c>
      <c r="F8" s="4" t="s">
        <v>181</v>
      </c>
      <c r="G8" s="4" t="s">
        <v>182</v>
      </c>
      <c r="H8" s="4" t="s">
        <v>176</v>
      </c>
      <c r="I8" s="4" t="s">
        <v>177</v>
      </c>
    </row>
    <row r="9" spans="1:11" x14ac:dyDescent="0.25">
      <c r="A9" s="65" t="s">
        <v>7</v>
      </c>
      <c r="B9" s="65" t="s">
        <v>8</v>
      </c>
      <c r="C9" s="65" t="s">
        <v>9</v>
      </c>
      <c r="D9" s="65" t="s">
        <v>10</v>
      </c>
      <c r="E9" s="65" t="s">
        <v>11</v>
      </c>
      <c r="F9" s="65" t="s">
        <v>119</v>
      </c>
      <c r="G9" s="65" t="s">
        <v>120</v>
      </c>
      <c r="H9" s="65" t="s">
        <v>121</v>
      </c>
      <c r="I9" s="65" t="s">
        <v>122</v>
      </c>
    </row>
    <row r="10" spans="1:11" ht="24" customHeight="1" x14ac:dyDescent="0.25">
      <c r="A10" s="49">
        <v>57</v>
      </c>
      <c r="B10" s="39" t="s">
        <v>149</v>
      </c>
      <c r="C10" s="40"/>
      <c r="D10" s="46"/>
      <c r="E10" s="46"/>
      <c r="F10" s="46"/>
      <c r="G10" s="46"/>
      <c r="H10" s="47"/>
      <c r="I10" s="47"/>
    </row>
    <row r="11" spans="1:11" s="70" customFormat="1" ht="39" customHeight="1" x14ac:dyDescent="0.25">
      <c r="A11" s="35"/>
      <c r="B11" s="36">
        <v>63</v>
      </c>
      <c r="C11" s="62" t="s">
        <v>170</v>
      </c>
      <c r="D11" s="59">
        <f>+D12</f>
        <v>221111.8</v>
      </c>
      <c r="E11" s="59">
        <f>+E12</f>
        <v>3149681.87</v>
      </c>
      <c r="F11" s="59">
        <f>+F12</f>
        <v>3149681.87</v>
      </c>
      <c r="G11" s="59">
        <f>+G12</f>
        <v>3076520.88</v>
      </c>
      <c r="H11" s="59">
        <f>+G11/D11*100</f>
        <v>1391.3870177891908</v>
      </c>
      <c r="I11" s="59">
        <f>+G11/F11*100</f>
        <v>97.677194300261178</v>
      </c>
    </row>
    <row r="12" spans="1:11" s="63" customFormat="1" ht="29.25" customHeight="1" x14ac:dyDescent="0.25">
      <c r="A12" s="35"/>
      <c r="B12" s="36">
        <v>632</v>
      </c>
      <c r="C12" s="62" t="s">
        <v>140</v>
      </c>
      <c r="D12" s="25">
        <f>+D13</f>
        <v>221111.8</v>
      </c>
      <c r="E12" s="25">
        <f t="shared" ref="E12:F12" si="0">+E13</f>
        <v>3149681.87</v>
      </c>
      <c r="F12" s="25">
        <f t="shared" si="0"/>
        <v>3149681.87</v>
      </c>
      <c r="G12" s="25">
        <f>+G13</f>
        <v>3076520.88</v>
      </c>
      <c r="H12" s="59">
        <f>+G12/D12*100</f>
        <v>1391.3870177891908</v>
      </c>
      <c r="I12" s="59">
        <f>+G12/F12*100</f>
        <v>97.677194300261178</v>
      </c>
    </row>
    <row r="13" spans="1:11" ht="24" customHeight="1" x14ac:dyDescent="0.25">
      <c r="A13" s="12"/>
      <c r="B13" s="38" t="s">
        <v>116</v>
      </c>
      <c r="C13" s="37" t="s">
        <v>117</v>
      </c>
      <c r="D13" s="14">
        <v>221111.8</v>
      </c>
      <c r="E13" s="14">
        <v>3149681.87</v>
      </c>
      <c r="F13" s="14">
        <v>3149681.87</v>
      </c>
      <c r="G13" s="14">
        <v>3076520.88</v>
      </c>
      <c r="H13" s="20">
        <f>+G13/D13*100</f>
        <v>1391.3870177891908</v>
      </c>
      <c r="I13" s="20">
        <f>+G13/F13*100</f>
        <v>97.677194300261178</v>
      </c>
      <c r="K13" s="33"/>
    </row>
    <row r="14" spans="1:11" s="9" customFormat="1" ht="24.75" customHeight="1" x14ac:dyDescent="0.25">
      <c r="A14" s="39"/>
      <c r="B14" s="85" t="s">
        <v>17</v>
      </c>
      <c r="C14" s="85"/>
      <c r="D14" s="46">
        <f>+D12</f>
        <v>221111.8</v>
      </c>
      <c r="E14" s="46">
        <f>+E12</f>
        <v>3149681.87</v>
      </c>
      <c r="F14" s="46">
        <f>+F12</f>
        <v>3149681.87</v>
      </c>
      <c r="G14" s="46">
        <f>+G12</f>
        <v>3076520.88</v>
      </c>
      <c r="H14" s="47">
        <f>+G14/D14*100</f>
        <v>1391.3870177891908</v>
      </c>
      <c r="I14" s="47">
        <f t="shared" ref="I14" si="1">+G14/F14*100</f>
        <v>97.677194300261178</v>
      </c>
    </row>
    <row r="17" spans="1:13" x14ac:dyDescent="0.25">
      <c r="A17" s="82" t="s">
        <v>19</v>
      </c>
      <c r="B17" s="82"/>
      <c r="C17" s="82"/>
      <c r="D17" s="82"/>
      <c r="E17" s="82"/>
      <c r="F17" s="82"/>
      <c r="G17" s="82"/>
      <c r="H17" s="82"/>
      <c r="I17" s="82"/>
    </row>
    <row r="18" spans="1:13" x14ac:dyDescent="0.25">
      <c r="B18" s="22"/>
      <c r="C18" s="22"/>
      <c r="D18" s="23"/>
      <c r="E18" s="23"/>
      <c r="F18" s="23"/>
      <c r="G18" s="23"/>
      <c r="H18" s="23"/>
      <c r="I18" s="24"/>
    </row>
    <row r="20" spans="1:13" ht="30" x14ac:dyDescent="0.25">
      <c r="A20" s="6" t="s">
        <v>115</v>
      </c>
      <c r="B20" s="4" t="s">
        <v>113</v>
      </c>
      <c r="C20" s="4" t="s">
        <v>114</v>
      </c>
      <c r="D20" s="4" t="s">
        <v>101</v>
      </c>
      <c r="E20" s="4" t="s">
        <v>180</v>
      </c>
      <c r="F20" s="4" t="s">
        <v>181</v>
      </c>
      <c r="G20" s="4" t="s">
        <v>182</v>
      </c>
      <c r="H20" s="4" t="s">
        <v>6</v>
      </c>
      <c r="I20" s="4" t="s">
        <v>6</v>
      </c>
    </row>
    <row r="21" spans="1:13" x14ac:dyDescent="0.25">
      <c r="A21" s="65" t="s">
        <v>7</v>
      </c>
      <c r="B21" s="65" t="s">
        <v>8</v>
      </c>
      <c r="C21" s="65" t="s">
        <v>9</v>
      </c>
      <c r="D21" s="65" t="s">
        <v>10</v>
      </c>
      <c r="E21" s="65" t="s">
        <v>11</v>
      </c>
      <c r="F21" s="65" t="s">
        <v>119</v>
      </c>
      <c r="G21" s="65" t="s">
        <v>120</v>
      </c>
      <c r="H21" s="65" t="s">
        <v>121</v>
      </c>
      <c r="I21" s="65" t="s">
        <v>122</v>
      </c>
    </row>
    <row r="22" spans="1:13" x14ac:dyDescent="0.25">
      <c r="A22" s="49">
        <v>57</v>
      </c>
      <c r="B22" s="39" t="s">
        <v>149</v>
      </c>
      <c r="C22" s="44"/>
      <c r="D22" s="44"/>
      <c r="E22" s="44"/>
      <c r="F22" s="44"/>
      <c r="G22" s="44"/>
      <c r="H22" s="44"/>
      <c r="I22" s="44"/>
    </row>
    <row r="23" spans="1:13" s="63" customFormat="1" x14ac:dyDescent="0.25">
      <c r="A23" s="35"/>
      <c r="B23" s="36">
        <v>32</v>
      </c>
      <c r="C23" s="73" t="s">
        <v>161</v>
      </c>
      <c r="D23" s="59">
        <f>+D24+D28</f>
        <v>66957.5</v>
      </c>
      <c r="E23" s="59">
        <f t="shared" ref="E23:G23" si="2">+E24+E28</f>
        <v>198188.15999999997</v>
      </c>
      <c r="F23" s="59">
        <f t="shared" ref="F23" si="3">+F24+F28</f>
        <v>198188.15999999997</v>
      </c>
      <c r="G23" s="59">
        <f t="shared" si="2"/>
        <v>328442.67</v>
      </c>
      <c r="H23" s="10">
        <f>+G23/D23*100</f>
        <v>490.52409364148895</v>
      </c>
      <c r="I23" s="10">
        <f>+G23/F23*100</f>
        <v>165.72264962750552</v>
      </c>
    </row>
    <row r="24" spans="1:13" s="63" customFormat="1" x14ac:dyDescent="0.25">
      <c r="A24" s="35"/>
      <c r="B24" s="6">
        <v>322</v>
      </c>
      <c r="C24" s="7" t="s">
        <v>29</v>
      </c>
      <c r="D24" s="59">
        <f>+D25+D26+D27</f>
        <v>46870.25</v>
      </c>
      <c r="E24" s="59">
        <f t="shared" ref="E24" si="4">+E25+E26+E27</f>
        <v>26312.309999999998</v>
      </c>
      <c r="F24" s="59">
        <f t="shared" ref="F24" si="5">+F25+F26+F27</f>
        <v>26312.309999999998</v>
      </c>
      <c r="G24" s="59">
        <f>+G25+G26+G27</f>
        <v>0</v>
      </c>
      <c r="H24" s="20">
        <f>+G24/D24*100</f>
        <v>0</v>
      </c>
      <c r="I24" s="20">
        <f>+G24/F24*100</f>
        <v>0</v>
      </c>
    </row>
    <row r="25" spans="1:13" ht="30" x14ac:dyDescent="0.25">
      <c r="A25" s="12"/>
      <c r="B25" s="12">
        <v>3221</v>
      </c>
      <c r="C25" s="13" t="s">
        <v>30</v>
      </c>
      <c r="D25" s="14">
        <v>0</v>
      </c>
      <c r="E25" s="54">
        <v>1161.33</v>
      </c>
      <c r="F25" s="54">
        <v>1161.33</v>
      </c>
      <c r="G25" s="14">
        <v>0</v>
      </c>
      <c r="H25" s="20" t="e">
        <f t="shared" ref="H25:H42" si="6">+G25/D25*100</f>
        <v>#DIV/0!</v>
      </c>
      <c r="I25" s="20">
        <f t="shared" ref="I25:I42" si="7">+G25/F25*100</f>
        <v>0</v>
      </c>
      <c r="L25" s="33"/>
      <c r="M25" s="33"/>
    </row>
    <row r="26" spans="1:13" ht="30" x14ac:dyDescent="0.25">
      <c r="A26" s="12"/>
      <c r="B26" s="12">
        <v>3224</v>
      </c>
      <c r="C26" s="13" t="s">
        <v>32</v>
      </c>
      <c r="D26" s="14">
        <v>46870.25</v>
      </c>
      <c r="E26" s="14">
        <v>23491.94</v>
      </c>
      <c r="F26" s="14">
        <v>23491.94</v>
      </c>
      <c r="G26" s="14">
        <v>0</v>
      </c>
      <c r="H26" s="20">
        <f t="shared" si="6"/>
        <v>0</v>
      </c>
      <c r="I26" s="20">
        <f t="shared" si="7"/>
        <v>0</v>
      </c>
      <c r="M26" s="33"/>
    </row>
    <row r="27" spans="1:13" x14ac:dyDescent="0.25">
      <c r="A27" s="12"/>
      <c r="B27" s="12">
        <v>3225</v>
      </c>
      <c r="C27" s="13" t="s">
        <v>48</v>
      </c>
      <c r="D27" s="14">
        <v>0</v>
      </c>
      <c r="E27" s="14">
        <v>1659.04</v>
      </c>
      <c r="F27" s="14">
        <v>1659.04</v>
      </c>
      <c r="G27" s="14">
        <v>0</v>
      </c>
      <c r="H27" s="20" t="e">
        <f t="shared" si="6"/>
        <v>#DIV/0!</v>
      </c>
      <c r="I27" s="20">
        <f t="shared" si="7"/>
        <v>0</v>
      </c>
      <c r="M27" s="33"/>
    </row>
    <row r="28" spans="1:13" s="9" customFormat="1" x14ac:dyDescent="0.25">
      <c r="A28" s="6"/>
      <c r="B28" s="6">
        <v>323</v>
      </c>
      <c r="C28" s="7" t="s">
        <v>153</v>
      </c>
      <c r="D28" s="8">
        <f>+D29+D30+D31</f>
        <v>20087.25</v>
      </c>
      <c r="E28" s="8">
        <f t="shared" ref="E28" si="8">+E29+E30+E31</f>
        <v>171875.84999999998</v>
      </c>
      <c r="F28" s="8">
        <f t="shared" ref="F28" si="9">+F29+F30+F31</f>
        <v>171875.84999999998</v>
      </c>
      <c r="G28" s="8">
        <f>+G29+G30+G31</f>
        <v>328442.67</v>
      </c>
      <c r="H28" s="10">
        <f t="shared" si="6"/>
        <v>1635.0803121382967</v>
      </c>
      <c r="I28" s="10">
        <f t="shared" si="7"/>
        <v>191.09297204930189</v>
      </c>
      <c r="M28" s="33"/>
    </row>
    <row r="29" spans="1:13" x14ac:dyDescent="0.25">
      <c r="A29" s="12"/>
      <c r="B29" s="12">
        <v>3231</v>
      </c>
      <c r="C29" s="13" t="s">
        <v>34</v>
      </c>
      <c r="D29" s="14">
        <v>0</v>
      </c>
      <c r="E29" s="14">
        <v>46452.99</v>
      </c>
      <c r="F29" s="14">
        <v>46452.99</v>
      </c>
      <c r="G29" s="14">
        <v>0</v>
      </c>
      <c r="H29" s="20" t="e">
        <f t="shared" si="6"/>
        <v>#DIV/0!</v>
      </c>
      <c r="I29" s="20">
        <f t="shared" si="7"/>
        <v>0</v>
      </c>
      <c r="M29" s="33"/>
    </row>
    <row r="30" spans="1:13" ht="30" x14ac:dyDescent="0.25">
      <c r="A30" s="12"/>
      <c r="B30" s="12">
        <v>3232</v>
      </c>
      <c r="C30" s="13" t="s">
        <v>49</v>
      </c>
      <c r="D30" s="14">
        <v>20087.25</v>
      </c>
      <c r="E30" s="14">
        <v>47581.13</v>
      </c>
      <c r="F30" s="14">
        <v>47581.13</v>
      </c>
      <c r="G30" s="14">
        <v>0</v>
      </c>
      <c r="H30" s="20">
        <f t="shared" si="6"/>
        <v>0</v>
      </c>
      <c r="I30" s="20">
        <f t="shared" si="7"/>
        <v>0</v>
      </c>
      <c r="M30" s="33"/>
    </row>
    <row r="31" spans="1:13" x14ac:dyDescent="0.25">
      <c r="A31" s="12"/>
      <c r="B31" s="12">
        <v>3237</v>
      </c>
      <c r="C31" s="13" t="s">
        <v>52</v>
      </c>
      <c r="D31" s="14">
        <v>0</v>
      </c>
      <c r="E31" s="14">
        <v>77841.73</v>
      </c>
      <c r="F31" s="14">
        <v>77841.73</v>
      </c>
      <c r="G31" s="14">
        <v>328442.67</v>
      </c>
      <c r="H31" s="20" t="e">
        <f t="shared" si="6"/>
        <v>#DIV/0!</v>
      </c>
      <c r="I31" s="20">
        <f t="shared" si="7"/>
        <v>421.93649858501345</v>
      </c>
      <c r="M31" s="33"/>
    </row>
    <row r="32" spans="1:13" s="9" customFormat="1" x14ac:dyDescent="0.25">
      <c r="A32" s="6"/>
      <c r="B32" s="6">
        <v>41</v>
      </c>
      <c r="C32" s="6" t="s">
        <v>162</v>
      </c>
      <c r="D32" s="8">
        <f>+D33</f>
        <v>113743.45</v>
      </c>
      <c r="E32" s="8">
        <f t="shared" ref="E32:G32" si="10">+E33</f>
        <v>2116327.48</v>
      </c>
      <c r="F32" s="8">
        <f t="shared" si="10"/>
        <v>2116327.48</v>
      </c>
      <c r="G32" s="8">
        <f t="shared" si="10"/>
        <v>1393398.49</v>
      </c>
      <c r="H32" s="10">
        <f t="shared" ref="H32" si="11">+G32/D32*100</f>
        <v>1225.0362460431788</v>
      </c>
      <c r="I32" s="10">
        <f t="shared" ref="I32" si="12">+G32/F32*100</f>
        <v>65.840400560314038</v>
      </c>
      <c r="M32" s="33"/>
    </row>
    <row r="33" spans="1:13" s="9" customFormat="1" x14ac:dyDescent="0.25">
      <c r="A33" s="6"/>
      <c r="B33" s="6">
        <v>412</v>
      </c>
      <c r="C33" s="9" t="s">
        <v>156</v>
      </c>
      <c r="D33" s="8">
        <f>+D34</f>
        <v>113743.45</v>
      </c>
      <c r="E33" s="8">
        <f t="shared" ref="E33:F33" si="13">+E34</f>
        <v>2116327.48</v>
      </c>
      <c r="F33" s="8">
        <f t="shared" si="13"/>
        <v>2116327.48</v>
      </c>
      <c r="G33" s="8">
        <f>+G34</f>
        <v>1393398.49</v>
      </c>
      <c r="H33" s="20">
        <f t="shared" si="6"/>
        <v>1225.0362460431788</v>
      </c>
      <c r="I33" s="20">
        <f t="shared" si="7"/>
        <v>65.840400560314038</v>
      </c>
      <c r="M33" s="33"/>
    </row>
    <row r="34" spans="1:13" x14ac:dyDescent="0.25">
      <c r="A34" s="12"/>
      <c r="B34" s="50" t="s">
        <v>134</v>
      </c>
      <c r="C34" s="51" t="s">
        <v>135</v>
      </c>
      <c r="D34" s="26">
        <v>113743.45</v>
      </c>
      <c r="E34" s="14">
        <v>2116327.48</v>
      </c>
      <c r="F34" s="14">
        <v>2116327.48</v>
      </c>
      <c r="G34" s="14">
        <v>1393398.49</v>
      </c>
      <c r="H34" s="20">
        <f t="shared" si="6"/>
        <v>1225.0362460431788</v>
      </c>
      <c r="I34" s="20">
        <f t="shared" si="7"/>
        <v>65.840400560314038</v>
      </c>
      <c r="M34" s="33"/>
    </row>
    <row r="35" spans="1:13" s="9" customFormat="1" ht="30" x14ac:dyDescent="0.25">
      <c r="A35" s="6"/>
      <c r="B35" s="77">
        <v>42</v>
      </c>
      <c r="C35" s="7" t="s">
        <v>160</v>
      </c>
      <c r="D35" s="25">
        <f>+D36</f>
        <v>0</v>
      </c>
      <c r="E35" s="25">
        <f t="shared" ref="E35:G35" si="14">+E36</f>
        <v>53084.07</v>
      </c>
      <c r="F35" s="25">
        <f t="shared" si="14"/>
        <v>53084.07</v>
      </c>
      <c r="G35" s="25">
        <f t="shared" si="14"/>
        <v>0</v>
      </c>
      <c r="H35" s="10" t="e">
        <f t="shared" ref="H35" si="15">+G35/D35*100</f>
        <v>#DIV/0!</v>
      </c>
      <c r="I35" s="10">
        <f t="shared" ref="I35" si="16">+G35/F35*100</f>
        <v>0</v>
      </c>
      <c r="M35" s="33"/>
    </row>
    <row r="36" spans="1:13" s="9" customFormat="1" x14ac:dyDescent="0.25">
      <c r="A36" s="6"/>
      <c r="B36" s="74">
        <v>422</v>
      </c>
      <c r="C36" s="75" t="s">
        <v>157</v>
      </c>
      <c r="D36" s="25">
        <f t="shared" ref="D36:F36" si="17">+D37+D39+D38</f>
        <v>0</v>
      </c>
      <c r="E36" s="25">
        <f t="shared" si="17"/>
        <v>53084.07</v>
      </c>
      <c r="F36" s="25">
        <f t="shared" si="17"/>
        <v>53084.07</v>
      </c>
      <c r="G36" s="25">
        <f>+G37+G39+G38</f>
        <v>0</v>
      </c>
      <c r="H36" s="20" t="e">
        <f t="shared" si="6"/>
        <v>#DIV/0!</v>
      </c>
      <c r="I36" s="20">
        <f t="shared" si="7"/>
        <v>0</v>
      </c>
      <c r="M36" s="33"/>
    </row>
    <row r="37" spans="1:13" x14ac:dyDescent="0.25">
      <c r="A37" s="12"/>
      <c r="B37" s="50" t="s">
        <v>136</v>
      </c>
      <c r="C37" s="51" t="s">
        <v>86</v>
      </c>
      <c r="D37" s="26">
        <v>0</v>
      </c>
      <c r="E37" s="14">
        <v>43931.25</v>
      </c>
      <c r="F37" s="14">
        <v>43931.25</v>
      </c>
      <c r="G37" s="14">
        <v>0</v>
      </c>
      <c r="H37" s="20" t="e">
        <f t="shared" si="6"/>
        <v>#DIV/0!</v>
      </c>
      <c r="I37" s="20">
        <f t="shared" si="7"/>
        <v>0</v>
      </c>
      <c r="L37" s="9"/>
      <c r="M37" s="33"/>
    </row>
    <row r="38" spans="1:13" x14ac:dyDescent="0.25">
      <c r="A38" s="12"/>
      <c r="B38" s="50">
        <v>4223</v>
      </c>
      <c r="C38" s="51" t="s">
        <v>191</v>
      </c>
      <c r="D38" s="26">
        <v>0</v>
      </c>
      <c r="E38" s="14">
        <v>2516.6799999999998</v>
      </c>
      <c r="F38" s="14">
        <v>2516.6799999999998</v>
      </c>
      <c r="G38" s="14">
        <v>0</v>
      </c>
      <c r="H38" s="20" t="e">
        <f t="shared" si="6"/>
        <v>#DIV/0!</v>
      </c>
      <c r="I38" s="20">
        <f t="shared" si="7"/>
        <v>0</v>
      </c>
      <c r="L38" s="9"/>
      <c r="M38" s="33"/>
    </row>
    <row r="39" spans="1:13" x14ac:dyDescent="0.25">
      <c r="A39" s="12"/>
      <c r="B39" s="50">
        <v>4227</v>
      </c>
      <c r="C39" s="51" t="s">
        <v>192</v>
      </c>
      <c r="D39" s="26">
        <v>0</v>
      </c>
      <c r="E39" s="14">
        <v>6636.14</v>
      </c>
      <c r="F39" s="14">
        <v>6636.14</v>
      </c>
      <c r="G39" s="14">
        <v>0</v>
      </c>
      <c r="H39" s="20" t="e">
        <f t="shared" si="6"/>
        <v>#DIV/0!</v>
      </c>
      <c r="I39" s="20">
        <f t="shared" si="7"/>
        <v>0</v>
      </c>
    </row>
    <row r="40" spans="1:13" s="9" customFormat="1" x14ac:dyDescent="0.25">
      <c r="A40" s="6"/>
      <c r="B40" s="6">
        <v>45</v>
      </c>
      <c r="C40" s="9" t="s">
        <v>163</v>
      </c>
      <c r="D40" s="25">
        <f>+D41</f>
        <v>54698.39</v>
      </c>
      <c r="E40" s="25">
        <f t="shared" ref="E40:G40" si="18">+E41</f>
        <v>782082.16</v>
      </c>
      <c r="F40" s="25">
        <f t="shared" si="18"/>
        <v>782082.16</v>
      </c>
      <c r="G40" s="25">
        <f t="shared" si="18"/>
        <v>1406446.93</v>
      </c>
      <c r="H40" s="10">
        <f t="shared" ref="H40" si="19">+G40/D40*100</f>
        <v>2571.2766500074317</v>
      </c>
      <c r="I40" s="10">
        <f t="shared" ref="I40" si="20">+G40/F40*100</f>
        <v>179.83365456130591</v>
      </c>
    </row>
    <row r="41" spans="1:13" s="9" customFormat="1" x14ac:dyDescent="0.25">
      <c r="A41" s="6"/>
      <c r="B41" s="74">
        <v>451</v>
      </c>
      <c r="C41" s="75" t="s">
        <v>138</v>
      </c>
      <c r="D41" s="25">
        <f>+D42</f>
        <v>54698.39</v>
      </c>
      <c r="E41" s="25">
        <f>+E42</f>
        <v>782082.16</v>
      </c>
      <c r="F41" s="25">
        <f t="shared" ref="F41" si="21">+F42</f>
        <v>782082.16</v>
      </c>
      <c r="G41" s="25">
        <f>+G42</f>
        <v>1406446.93</v>
      </c>
      <c r="H41" s="20">
        <f t="shared" si="6"/>
        <v>2571.2766500074317</v>
      </c>
      <c r="I41" s="20">
        <f t="shared" si="7"/>
        <v>179.83365456130591</v>
      </c>
    </row>
    <row r="42" spans="1:13" x14ac:dyDescent="0.25">
      <c r="A42" s="12"/>
      <c r="B42" s="50" t="s">
        <v>137</v>
      </c>
      <c r="C42" s="51" t="s">
        <v>138</v>
      </c>
      <c r="D42" s="26">
        <v>54698.39</v>
      </c>
      <c r="E42" s="14">
        <v>782082.16</v>
      </c>
      <c r="F42" s="14">
        <v>782082.16</v>
      </c>
      <c r="G42" s="14">
        <v>1406446.93</v>
      </c>
      <c r="H42" s="20">
        <f t="shared" si="6"/>
        <v>2571.2766500074317</v>
      </c>
      <c r="I42" s="20">
        <f t="shared" si="7"/>
        <v>179.83365456130591</v>
      </c>
    </row>
    <row r="43" spans="1:13" x14ac:dyDescent="0.25">
      <c r="A43" s="12"/>
      <c r="B43" s="83" t="s">
        <v>47</v>
      </c>
      <c r="C43" s="83"/>
      <c r="D43" s="8">
        <f>+D41+D36+D33+D28+D24</f>
        <v>235399.34</v>
      </c>
      <c r="E43" s="8">
        <f>+E41+E36+E33+E28+E24</f>
        <v>3149681.87</v>
      </c>
      <c r="F43" s="8">
        <f>+F41+F36+F33+F28+F24</f>
        <v>3149681.87</v>
      </c>
      <c r="G43" s="8">
        <f>+G41+G36+G33+G28+G24</f>
        <v>3128288.09</v>
      </c>
      <c r="H43" s="10">
        <f>+G43/D43*100</f>
        <v>1328.9281482267536</v>
      </c>
      <c r="I43" s="10">
        <f>+G43/F43*100</f>
        <v>99.320763782407013</v>
      </c>
      <c r="K43" s="33"/>
    </row>
    <row r="44" spans="1:13" x14ac:dyDescent="0.25">
      <c r="B44" s="22"/>
      <c r="C44" s="22"/>
      <c r="D44" s="23"/>
      <c r="E44" s="23"/>
      <c r="F44" s="23"/>
      <c r="G44" s="23"/>
      <c r="H44" s="24"/>
      <c r="I44" s="24"/>
    </row>
    <row r="45" spans="1:13" x14ac:dyDescent="0.25">
      <c r="B45" s="22"/>
      <c r="C45" s="22"/>
      <c r="D45" s="23"/>
      <c r="E45" s="23"/>
      <c r="F45" s="23"/>
      <c r="G45" s="23"/>
      <c r="H45" s="24"/>
      <c r="I45" s="24"/>
    </row>
    <row r="46" spans="1:13" x14ac:dyDescent="0.25">
      <c r="G46" s="33"/>
    </row>
  </sheetData>
  <mergeCells count="7">
    <mergeCell ref="A2:I2"/>
    <mergeCell ref="B43:C43"/>
    <mergeCell ref="B14:C14"/>
    <mergeCell ref="A6:I6"/>
    <mergeCell ref="A4:I4"/>
    <mergeCell ref="A3:I3"/>
    <mergeCell ref="A17:I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D2072-4483-4DA3-A4C3-ADD33C235B20}">
  <dimension ref="A2:K94"/>
  <sheetViews>
    <sheetView topLeftCell="A9" workbookViewId="0">
      <selection activeCell="D19" sqref="D19:G19"/>
    </sheetView>
  </sheetViews>
  <sheetFormatPr defaultRowHeight="15" x14ac:dyDescent="0.25"/>
  <cols>
    <col min="1" max="1" width="18.5703125" customWidth="1"/>
    <col min="2" max="2" width="35.5703125" customWidth="1"/>
    <col min="3" max="3" width="21.28515625" customWidth="1"/>
    <col min="4" max="4" width="20.7109375" customWidth="1"/>
    <col min="5" max="5" width="20.5703125" customWidth="1"/>
    <col min="6" max="6" width="21.5703125" customWidth="1"/>
    <col min="7" max="8" width="18.5703125" customWidth="1"/>
    <col min="10" max="10" width="13.5703125" customWidth="1"/>
    <col min="11" max="11" width="11.7109375" bestFit="1" customWidth="1"/>
  </cols>
  <sheetData>
    <row r="2" spans="1:8" ht="15.75" x14ac:dyDescent="0.25">
      <c r="A2" s="86" t="s">
        <v>78</v>
      </c>
      <c r="B2" s="86"/>
      <c r="C2" s="86"/>
      <c r="D2" s="86"/>
      <c r="E2" s="86"/>
      <c r="F2" s="86"/>
      <c r="G2" s="86"/>
      <c r="H2" s="86"/>
    </row>
    <row r="3" spans="1:8" ht="15.75" x14ac:dyDescent="0.25">
      <c r="A3" s="86" t="s">
        <v>79</v>
      </c>
      <c r="B3" s="86"/>
      <c r="C3" s="86"/>
      <c r="D3" s="86"/>
      <c r="E3" s="86"/>
      <c r="F3" s="86"/>
      <c r="G3" s="86"/>
      <c r="H3" s="86"/>
    </row>
    <row r="4" spans="1:8" ht="15.75" x14ac:dyDescent="0.25">
      <c r="A4" s="86" t="s">
        <v>77</v>
      </c>
      <c r="B4" s="86"/>
      <c r="C4" s="86"/>
      <c r="D4" s="86"/>
      <c r="E4" s="86"/>
      <c r="F4" s="86"/>
      <c r="G4" s="86"/>
      <c r="H4" s="86"/>
    </row>
    <row r="5" spans="1:8" ht="15.75" x14ac:dyDescent="0.25">
      <c r="A5" s="15"/>
      <c r="B5" s="15"/>
      <c r="C5" s="15"/>
      <c r="D5" s="15"/>
      <c r="E5" s="15"/>
      <c r="F5" s="15"/>
      <c r="G5" s="15"/>
      <c r="H5" s="15"/>
    </row>
    <row r="6" spans="1:8" ht="15.75" x14ac:dyDescent="0.25">
      <c r="A6" s="86" t="s">
        <v>18</v>
      </c>
      <c r="B6" s="86"/>
      <c r="C6" s="86"/>
      <c r="D6" s="86"/>
      <c r="E6" s="86"/>
      <c r="F6" s="86"/>
      <c r="G6" s="86"/>
      <c r="H6" s="86"/>
    </row>
    <row r="8" spans="1:8" ht="30" x14ac:dyDescent="0.25">
      <c r="A8" s="4" t="s">
        <v>1</v>
      </c>
      <c r="B8" s="4" t="s">
        <v>2</v>
      </c>
      <c r="C8" s="4" t="s">
        <v>4</v>
      </c>
      <c r="D8" s="4" t="s">
        <v>59</v>
      </c>
      <c r="E8" s="4" t="s">
        <v>5</v>
      </c>
      <c r="F8" s="4" t="s">
        <v>6</v>
      </c>
    </row>
    <row r="9" spans="1:8" x14ac:dyDescent="0.25">
      <c r="A9" s="87" t="s">
        <v>7</v>
      </c>
      <c r="B9" s="87"/>
      <c r="C9" s="2" t="s">
        <v>8</v>
      </c>
      <c r="D9" s="2" t="s">
        <v>9</v>
      </c>
      <c r="E9" s="2" t="s">
        <v>10</v>
      </c>
      <c r="F9" s="2" t="s">
        <v>82</v>
      </c>
    </row>
    <row r="10" spans="1:8" s="9" customFormat="1" ht="30" x14ac:dyDescent="0.25">
      <c r="A10" s="6">
        <v>67</v>
      </c>
      <c r="B10" s="7" t="s">
        <v>14</v>
      </c>
      <c r="C10" s="8">
        <f t="shared" ref="C10:D10" si="0">+C11+C12</f>
        <v>1110000</v>
      </c>
      <c r="D10" s="8">
        <f t="shared" si="0"/>
        <v>1110000</v>
      </c>
      <c r="E10" s="8">
        <f>+E11+E12</f>
        <v>1027947.75</v>
      </c>
      <c r="F10" s="10">
        <f>+E10/D10*100</f>
        <v>92.607905405405404</v>
      </c>
    </row>
    <row r="11" spans="1:8" ht="30" x14ac:dyDescent="0.25">
      <c r="A11" s="3">
        <v>6711</v>
      </c>
      <c r="B11" s="1" t="s">
        <v>15</v>
      </c>
      <c r="C11" s="5">
        <v>612511.28</v>
      </c>
      <c r="D11" s="5">
        <v>629662.17000000004</v>
      </c>
      <c r="E11" s="5">
        <v>592752.15</v>
      </c>
      <c r="F11" s="10">
        <f t="shared" ref="F11:F13" si="1">+E11/D11*100</f>
        <v>94.13812330507325</v>
      </c>
    </row>
    <row r="12" spans="1:8" ht="45" x14ac:dyDescent="0.25">
      <c r="A12" s="3">
        <v>6712</v>
      </c>
      <c r="B12" s="1" t="s">
        <v>16</v>
      </c>
      <c r="C12" s="5">
        <v>497488.72</v>
      </c>
      <c r="D12" s="5">
        <v>480337.83</v>
      </c>
      <c r="E12" s="5">
        <v>435195.6</v>
      </c>
      <c r="F12" s="10">
        <f t="shared" si="1"/>
        <v>90.601983191704889</v>
      </c>
    </row>
    <row r="13" spans="1:8" s="9" customFormat="1" ht="24.75" customHeight="1" x14ac:dyDescent="0.25">
      <c r="A13" s="83" t="s">
        <v>17</v>
      </c>
      <c r="B13" s="83"/>
      <c r="C13" s="8">
        <f>+C10</f>
        <v>1110000</v>
      </c>
      <c r="D13" s="8">
        <f t="shared" ref="D13:E13" si="2">+D10</f>
        <v>1110000</v>
      </c>
      <c r="E13" s="8">
        <f t="shared" si="2"/>
        <v>1027947.75</v>
      </c>
      <c r="F13" s="10">
        <f t="shared" si="1"/>
        <v>92.607905405405404</v>
      </c>
    </row>
    <row r="16" spans="1:8" ht="15.75" x14ac:dyDescent="0.25">
      <c r="A16" s="86" t="s">
        <v>19</v>
      </c>
      <c r="B16" s="86"/>
      <c r="C16" s="86"/>
      <c r="D16" s="86"/>
      <c r="E16" s="86"/>
      <c r="F16" s="86"/>
      <c r="G16" s="86"/>
      <c r="H16" s="86"/>
    </row>
    <row r="17" spans="1:11" ht="15.75" x14ac:dyDescent="0.25">
      <c r="A17" s="15"/>
      <c r="B17" s="15"/>
      <c r="C17" s="15"/>
      <c r="D17" s="15"/>
      <c r="E17" s="15"/>
      <c r="F17" s="15"/>
      <c r="G17" s="15"/>
      <c r="H17" s="15"/>
    </row>
    <row r="19" spans="1:11" ht="30" x14ac:dyDescent="0.25">
      <c r="A19" s="4" t="s">
        <v>1</v>
      </c>
      <c r="B19" s="4" t="s">
        <v>2</v>
      </c>
      <c r="C19" s="4" t="s">
        <v>3</v>
      </c>
      <c r="D19" s="4" t="s">
        <v>4</v>
      </c>
      <c r="E19" s="4" t="s">
        <v>59</v>
      </c>
      <c r="F19" s="4" t="s">
        <v>5</v>
      </c>
      <c r="G19" s="4" t="s">
        <v>6</v>
      </c>
      <c r="H19" s="4" t="s">
        <v>6</v>
      </c>
    </row>
    <row r="20" spans="1:11" x14ac:dyDescent="0.25">
      <c r="A20" s="87" t="s">
        <v>7</v>
      </c>
      <c r="B20" s="87"/>
      <c r="C20" s="2" t="s">
        <v>8</v>
      </c>
      <c r="D20" s="2" t="s">
        <v>9</v>
      </c>
      <c r="E20" s="2" t="s">
        <v>10</v>
      </c>
      <c r="F20" s="2" t="s">
        <v>11</v>
      </c>
      <c r="G20" s="2" t="s">
        <v>12</v>
      </c>
      <c r="H20" s="2" t="s">
        <v>13</v>
      </c>
    </row>
    <row r="21" spans="1:11" x14ac:dyDescent="0.25">
      <c r="A21" s="6">
        <v>31</v>
      </c>
      <c r="B21" s="7" t="s">
        <v>20</v>
      </c>
      <c r="C21" s="8">
        <f>+C22+C23+C24</f>
        <v>0</v>
      </c>
      <c r="D21" s="8">
        <f>+D22+D23+D24</f>
        <v>3493547</v>
      </c>
      <c r="E21" s="8">
        <f>+E22+E23+E24</f>
        <v>3493547</v>
      </c>
      <c r="F21" s="8">
        <f t="shared" ref="F21" si="3">+F22+F23+F24</f>
        <v>0</v>
      </c>
      <c r="G21" s="10" t="e">
        <f>+F21/C21*100</f>
        <v>#DIV/0!</v>
      </c>
      <c r="H21" s="10">
        <f>+F21/E21*100</f>
        <v>0</v>
      </c>
      <c r="K21" s="17"/>
    </row>
    <row r="22" spans="1:11" x14ac:dyDescent="0.25">
      <c r="A22" s="3">
        <v>3111</v>
      </c>
      <c r="B22" s="1" t="s">
        <v>21</v>
      </c>
      <c r="C22" s="5"/>
      <c r="D22" s="5">
        <v>3482847</v>
      </c>
      <c r="E22" s="16">
        <v>3472847</v>
      </c>
      <c r="F22" s="5"/>
      <c r="G22" s="11" t="e">
        <f t="shared" ref="G22:G61" si="4">+F22/C22*100</f>
        <v>#DIV/0!</v>
      </c>
      <c r="H22" s="11">
        <f t="shared" ref="H22:H61" si="5">+F22/E22*100</f>
        <v>0</v>
      </c>
    </row>
    <row r="23" spans="1:11" x14ac:dyDescent="0.25">
      <c r="A23" s="3">
        <v>3113</v>
      </c>
      <c r="B23" s="1" t="s">
        <v>55</v>
      </c>
      <c r="C23" s="5"/>
      <c r="D23" s="5">
        <v>9000</v>
      </c>
      <c r="E23" s="5">
        <v>19000</v>
      </c>
      <c r="F23" s="5"/>
      <c r="G23" s="11" t="e">
        <f t="shared" si="4"/>
        <v>#DIV/0!</v>
      </c>
      <c r="H23" s="11">
        <f t="shared" si="5"/>
        <v>0</v>
      </c>
    </row>
    <row r="24" spans="1:11" x14ac:dyDescent="0.25">
      <c r="A24" s="3">
        <v>3114</v>
      </c>
      <c r="B24" s="1" t="s">
        <v>56</v>
      </c>
      <c r="C24" s="5"/>
      <c r="D24" s="5">
        <v>1700</v>
      </c>
      <c r="E24" s="5">
        <v>1700</v>
      </c>
      <c r="F24" s="5"/>
      <c r="G24" s="11" t="e">
        <f t="shared" si="4"/>
        <v>#DIV/0!</v>
      </c>
      <c r="H24" s="11">
        <f t="shared" si="5"/>
        <v>0</v>
      </c>
    </row>
    <row r="25" spans="1:11" s="9" customFormat="1" x14ac:dyDescent="0.25">
      <c r="A25" s="6">
        <v>312</v>
      </c>
      <c r="B25" s="7" t="s">
        <v>22</v>
      </c>
      <c r="C25" s="8">
        <f>+C26</f>
        <v>0</v>
      </c>
      <c r="D25" s="8">
        <f>+D26</f>
        <v>77543</v>
      </c>
      <c r="E25" s="8">
        <f t="shared" ref="E25:F25" si="6">+E26</f>
        <v>129000</v>
      </c>
      <c r="F25" s="8">
        <f t="shared" si="6"/>
        <v>0</v>
      </c>
      <c r="G25" s="11" t="e">
        <f t="shared" si="4"/>
        <v>#DIV/0!</v>
      </c>
      <c r="H25" s="11">
        <f t="shared" si="5"/>
        <v>0</v>
      </c>
    </row>
    <row r="26" spans="1:11" x14ac:dyDescent="0.25">
      <c r="A26" s="3">
        <v>3121</v>
      </c>
      <c r="B26" s="1" t="s">
        <v>22</v>
      </c>
      <c r="C26" s="5">
        <v>0</v>
      </c>
      <c r="D26" s="5">
        <v>77543</v>
      </c>
      <c r="E26" s="5">
        <v>129000</v>
      </c>
      <c r="F26" s="5">
        <v>0</v>
      </c>
      <c r="G26" s="11" t="e">
        <f t="shared" si="4"/>
        <v>#DIV/0!</v>
      </c>
      <c r="H26" s="11">
        <f t="shared" si="5"/>
        <v>0</v>
      </c>
    </row>
    <row r="27" spans="1:11" x14ac:dyDescent="0.25">
      <c r="A27" s="6">
        <v>313</v>
      </c>
      <c r="B27" s="7" t="s">
        <v>23</v>
      </c>
      <c r="C27" s="8">
        <f>+C28</f>
        <v>0</v>
      </c>
      <c r="D27" s="8">
        <f>+D28</f>
        <v>598614</v>
      </c>
      <c r="E27" s="8">
        <f t="shared" ref="E27:F27" si="7">+E28</f>
        <v>598614</v>
      </c>
      <c r="F27" s="8">
        <f t="shared" si="7"/>
        <v>0</v>
      </c>
      <c r="G27" s="10" t="e">
        <f t="shared" si="4"/>
        <v>#DIV/0!</v>
      </c>
      <c r="H27" s="10">
        <f t="shared" si="5"/>
        <v>0</v>
      </c>
    </row>
    <row r="28" spans="1:11" ht="30" x14ac:dyDescent="0.25">
      <c r="A28" s="3">
        <v>3132</v>
      </c>
      <c r="B28" s="1" t="s">
        <v>24</v>
      </c>
      <c r="C28" s="5"/>
      <c r="D28" s="5">
        <v>598614</v>
      </c>
      <c r="E28" s="5">
        <v>598614</v>
      </c>
      <c r="F28" s="5"/>
      <c r="G28" s="11" t="e">
        <f t="shared" si="4"/>
        <v>#DIV/0!</v>
      </c>
      <c r="H28" s="11">
        <f t="shared" si="5"/>
        <v>0</v>
      </c>
    </row>
    <row r="29" spans="1:11" x14ac:dyDescent="0.25">
      <c r="A29" s="6">
        <v>32</v>
      </c>
      <c r="B29" s="7" t="s">
        <v>25</v>
      </c>
      <c r="C29" s="8">
        <f>+C30</f>
        <v>0</v>
      </c>
      <c r="D29" s="8">
        <f t="shared" ref="D29:F29" si="8">+D30</f>
        <v>133000</v>
      </c>
      <c r="E29" s="8">
        <f t="shared" si="8"/>
        <v>133000</v>
      </c>
      <c r="F29" s="8">
        <f t="shared" si="8"/>
        <v>0</v>
      </c>
      <c r="G29" s="10" t="e">
        <f t="shared" si="4"/>
        <v>#DIV/0!</v>
      </c>
      <c r="H29" s="10">
        <f t="shared" si="5"/>
        <v>0</v>
      </c>
      <c r="J29" s="17"/>
      <c r="K29" s="17"/>
    </row>
    <row r="30" spans="1:11" x14ac:dyDescent="0.25">
      <c r="A30" s="6">
        <v>321</v>
      </c>
      <c r="B30" s="7" t="s">
        <v>26</v>
      </c>
      <c r="C30" s="8">
        <f>+C31+C32+C33+C34</f>
        <v>0</v>
      </c>
      <c r="D30" s="8">
        <f>+D31+D32+D33+D34</f>
        <v>133000</v>
      </c>
      <c r="E30" s="8">
        <f t="shared" ref="E30:F30" si="9">+E31+E32+E33+E34</f>
        <v>133000</v>
      </c>
      <c r="F30" s="8">
        <f t="shared" si="9"/>
        <v>0</v>
      </c>
      <c r="G30" s="10" t="e">
        <f t="shared" si="4"/>
        <v>#DIV/0!</v>
      </c>
      <c r="H30" s="10">
        <f t="shared" si="5"/>
        <v>0</v>
      </c>
    </row>
    <row r="31" spans="1:11" x14ac:dyDescent="0.25">
      <c r="A31" s="3">
        <v>3211</v>
      </c>
      <c r="B31" s="1" t="s">
        <v>27</v>
      </c>
      <c r="C31" s="5"/>
      <c r="D31" s="5">
        <v>8000</v>
      </c>
      <c r="E31" s="5">
        <v>8000</v>
      </c>
      <c r="F31" s="5"/>
      <c r="G31" s="11" t="e">
        <f t="shared" si="4"/>
        <v>#DIV/0!</v>
      </c>
      <c r="H31" s="11">
        <f t="shared" si="5"/>
        <v>0</v>
      </c>
      <c r="K31" s="17"/>
    </row>
    <row r="32" spans="1:11" ht="30" x14ac:dyDescent="0.25">
      <c r="A32" s="3">
        <v>3212</v>
      </c>
      <c r="B32" s="1" t="s">
        <v>28</v>
      </c>
      <c r="C32" s="5"/>
      <c r="D32" s="5">
        <v>120000</v>
      </c>
      <c r="E32" s="5">
        <v>120000</v>
      </c>
      <c r="F32" s="5"/>
      <c r="G32" s="11" t="e">
        <f t="shared" si="4"/>
        <v>#DIV/0!</v>
      </c>
      <c r="H32" s="11">
        <f t="shared" si="5"/>
        <v>0</v>
      </c>
    </row>
    <row r="33" spans="1:8" x14ac:dyDescent="0.25">
      <c r="A33" s="3">
        <v>3213</v>
      </c>
      <c r="B33" s="1" t="s">
        <v>57</v>
      </c>
      <c r="C33" s="5"/>
      <c r="D33" s="5">
        <v>5000</v>
      </c>
      <c r="E33" s="5">
        <v>4000</v>
      </c>
      <c r="F33" s="5"/>
      <c r="G33" s="11"/>
      <c r="H33" s="11">
        <f t="shared" si="5"/>
        <v>0</v>
      </c>
    </row>
    <row r="34" spans="1:8" x14ac:dyDescent="0.25">
      <c r="A34" s="3">
        <v>3214</v>
      </c>
      <c r="B34" s="1" t="s">
        <v>58</v>
      </c>
      <c r="C34" s="5"/>
      <c r="D34" s="5">
        <v>0</v>
      </c>
      <c r="E34" s="5">
        <v>1000</v>
      </c>
      <c r="F34" s="5"/>
      <c r="G34" s="11"/>
      <c r="H34" s="11">
        <f t="shared" si="5"/>
        <v>0</v>
      </c>
    </row>
    <row r="35" spans="1:8" x14ac:dyDescent="0.25">
      <c r="A35" s="6">
        <v>322</v>
      </c>
      <c r="B35" s="7" t="s">
        <v>29</v>
      </c>
      <c r="C35" s="8">
        <f>+C37+C38+C36+C39</f>
        <v>0</v>
      </c>
      <c r="D35" s="8">
        <f t="shared" ref="D35:F35" si="10">+D37+D38+D36+D39</f>
        <v>241000</v>
      </c>
      <c r="E35" s="8">
        <f t="shared" si="10"/>
        <v>241000</v>
      </c>
      <c r="F35" s="8">
        <f t="shared" si="10"/>
        <v>0</v>
      </c>
      <c r="G35" s="10" t="e">
        <f t="shared" si="4"/>
        <v>#DIV/0!</v>
      </c>
      <c r="H35" s="10">
        <f t="shared" si="5"/>
        <v>0</v>
      </c>
    </row>
    <row r="36" spans="1:8" ht="30" x14ac:dyDescent="0.25">
      <c r="A36" s="12">
        <v>3211</v>
      </c>
      <c r="B36" s="13" t="s">
        <v>30</v>
      </c>
      <c r="C36" s="14">
        <v>0</v>
      </c>
      <c r="D36" s="14">
        <v>65000</v>
      </c>
      <c r="E36" s="14">
        <v>65000</v>
      </c>
      <c r="F36" s="14">
        <v>0</v>
      </c>
      <c r="G36" s="11" t="e">
        <f t="shared" si="4"/>
        <v>#DIV/0!</v>
      </c>
      <c r="H36" s="11">
        <f t="shared" si="5"/>
        <v>0</v>
      </c>
    </row>
    <row r="37" spans="1:8" x14ac:dyDescent="0.25">
      <c r="A37" s="3">
        <v>3223</v>
      </c>
      <c r="B37" s="1" t="s">
        <v>31</v>
      </c>
      <c r="C37" s="5"/>
      <c r="D37" s="5">
        <v>151000</v>
      </c>
      <c r="E37" s="5">
        <v>151000</v>
      </c>
      <c r="F37" s="5">
        <v>0</v>
      </c>
      <c r="G37" s="11" t="e">
        <f t="shared" si="4"/>
        <v>#DIV/0!</v>
      </c>
      <c r="H37" s="11">
        <f t="shared" si="5"/>
        <v>0</v>
      </c>
    </row>
    <row r="38" spans="1:8" ht="30" x14ac:dyDescent="0.25">
      <c r="A38" s="3">
        <v>3224</v>
      </c>
      <c r="B38" s="1" t="s">
        <v>32</v>
      </c>
      <c r="C38" s="5">
        <v>0</v>
      </c>
      <c r="D38" s="5">
        <v>18000</v>
      </c>
      <c r="E38" s="5">
        <v>18000</v>
      </c>
      <c r="F38" s="5">
        <v>0</v>
      </c>
      <c r="G38" s="11" t="e">
        <f t="shared" si="4"/>
        <v>#DIV/0!</v>
      </c>
      <c r="H38" s="11">
        <f t="shared" si="5"/>
        <v>0</v>
      </c>
    </row>
    <row r="39" spans="1:8" x14ac:dyDescent="0.25">
      <c r="A39" s="3">
        <v>3225</v>
      </c>
      <c r="B39" s="1" t="s">
        <v>48</v>
      </c>
      <c r="C39" s="5">
        <v>0</v>
      </c>
      <c r="D39" s="5">
        <v>7000</v>
      </c>
      <c r="E39" s="5">
        <v>7000</v>
      </c>
      <c r="F39" s="5"/>
      <c r="G39" s="11" t="e">
        <f t="shared" si="4"/>
        <v>#DIV/0!</v>
      </c>
      <c r="H39" s="11">
        <f t="shared" si="5"/>
        <v>0</v>
      </c>
    </row>
    <row r="40" spans="1:8" s="9" customFormat="1" x14ac:dyDescent="0.25">
      <c r="A40" s="6">
        <v>323</v>
      </c>
      <c r="B40" s="7" t="s">
        <v>33</v>
      </c>
      <c r="C40" s="8">
        <f>+C41+C42+C43+C44+C45+C46+C47+C48</f>
        <v>0</v>
      </c>
      <c r="D40" s="8">
        <f>+D41+D42+D43+D44+D45+D46+D47+D48</f>
        <v>1322500</v>
      </c>
      <c r="E40" s="8">
        <f t="shared" ref="E40:F40" si="11">+E41+E42+E43+E44+E45+E46+E47+E48</f>
        <v>1324000</v>
      </c>
      <c r="F40" s="8">
        <f t="shared" si="11"/>
        <v>0</v>
      </c>
      <c r="G40" s="10" t="e">
        <f t="shared" si="4"/>
        <v>#DIV/0!</v>
      </c>
      <c r="H40" s="10">
        <f t="shared" si="5"/>
        <v>0</v>
      </c>
    </row>
    <row r="41" spans="1:8" x14ac:dyDescent="0.25">
      <c r="A41" s="3">
        <v>3231</v>
      </c>
      <c r="B41" s="1" t="s">
        <v>34</v>
      </c>
      <c r="C41" s="5"/>
      <c r="D41" s="5">
        <v>62000</v>
      </c>
      <c r="E41" s="5">
        <v>62000</v>
      </c>
      <c r="F41" s="5"/>
      <c r="G41" s="11" t="e">
        <f t="shared" si="4"/>
        <v>#DIV/0!</v>
      </c>
      <c r="H41" s="11">
        <f t="shared" si="5"/>
        <v>0</v>
      </c>
    </row>
    <row r="42" spans="1:8" ht="30" x14ac:dyDescent="0.25">
      <c r="A42" s="3">
        <v>3232</v>
      </c>
      <c r="B42" s="1" t="s">
        <v>49</v>
      </c>
      <c r="C42" s="5"/>
      <c r="D42" s="5">
        <v>85000</v>
      </c>
      <c r="E42" s="5">
        <v>55000</v>
      </c>
      <c r="F42" s="5"/>
      <c r="G42" s="11" t="e">
        <f t="shared" si="4"/>
        <v>#DIV/0!</v>
      </c>
      <c r="H42" s="11">
        <f t="shared" si="5"/>
        <v>0</v>
      </c>
    </row>
    <row r="43" spans="1:8" x14ac:dyDescent="0.25">
      <c r="A43" s="3">
        <v>3233</v>
      </c>
      <c r="B43" s="1" t="s">
        <v>50</v>
      </c>
      <c r="C43" s="5"/>
      <c r="D43" s="5">
        <v>9500</v>
      </c>
      <c r="E43" s="5">
        <v>9500</v>
      </c>
      <c r="F43" s="5"/>
      <c r="G43" s="11" t="e">
        <f t="shared" si="4"/>
        <v>#DIV/0!</v>
      </c>
      <c r="H43" s="11">
        <f t="shared" si="5"/>
        <v>0</v>
      </c>
    </row>
    <row r="44" spans="1:8" x14ac:dyDescent="0.25">
      <c r="A44" s="3">
        <v>3234</v>
      </c>
      <c r="B44" s="1" t="s">
        <v>35</v>
      </c>
      <c r="C44" s="5"/>
      <c r="D44" s="5">
        <v>60000</v>
      </c>
      <c r="E44" s="5">
        <v>61500</v>
      </c>
      <c r="F44" s="5"/>
      <c r="G44" s="11" t="e">
        <f t="shared" si="4"/>
        <v>#DIV/0!</v>
      </c>
      <c r="H44" s="11">
        <f t="shared" si="5"/>
        <v>0</v>
      </c>
    </row>
    <row r="45" spans="1:8" x14ac:dyDescent="0.25">
      <c r="A45" s="3">
        <v>3235</v>
      </c>
      <c r="B45" s="1" t="s">
        <v>51</v>
      </c>
      <c r="C45" s="5"/>
      <c r="D45" s="5">
        <v>15000</v>
      </c>
      <c r="E45" s="5">
        <v>25000</v>
      </c>
      <c r="F45" s="5"/>
      <c r="G45" s="11" t="e">
        <f t="shared" si="4"/>
        <v>#DIV/0!</v>
      </c>
      <c r="H45" s="11">
        <f t="shared" si="5"/>
        <v>0</v>
      </c>
    </row>
    <row r="46" spans="1:8" x14ac:dyDescent="0.25">
      <c r="A46" s="3">
        <v>3237</v>
      </c>
      <c r="B46" s="1" t="s">
        <v>52</v>
      </c>
      <c r="C46" s="5"/>
      <c r="D46" s="5">
        <v>120000</v>
      </c>
      <c r="E46" s="5">
        <v>140000</v>
      </c>
      <c r="F46" s="5"/>
      <c r="G46" s="11" t="e">
        <f t="shared" si="4"/>
        <v>#DIV/0!</v>
      </c>
      <c r="H46" s="11">
        <f t="shared" si="5"/>
        <v>0</v>
      </c>
    </row>
    <row r="47" spans="1:8" x14ac:dyDescent="0.25">
      <c r="A47" s="3">
        <v>3238</v>
      </c>
      <c r="B47" s="1" t="s">
        <v>36</v>
      </c>
      <c r="C47" s="5"/>
      <c r="D47" s="5">
        <v>71000</v>
      </c>
      <c r="E47" s="5">
        <v>71000</v>
      </c>
      <c r="F47" s="5"/>
      <c r="G47" s="11" t="e">
        <f t="shared" si="4"/>
        <v>#DIV/0!</v>
      </c>
      <c r="H47" s="11">
        <f t="shared" si="5"/>
        <v>0</v>
      </c>
    </row>
    <row r="48" spans="1:8" x14ac:dyDescent="0.25">
      <c r="A48" s="3">
        <v>3239</v>
      </c>
      <c r="B48" s="1" t="s">
        <v>37</v>
      </c>
      <c r="C48" s="5"/>
      <c r="D48" s="5">
        <v>900000</v>
      </c>
      <c r="E48" s="5">
        <v>900000</v>
      </c>
      <c r="F48" s="5"/>
      <c r="G48" s="11" t="e">
        <f t="shared" si="4"/>
        <v>#DIV/0!</v>
      </c>
      <c r="H48" s="11">
        <f t="shared" si="5"/>
        <v>0</v>
      </c>
    </row>
    <row r="49" spans="1:8" s="9" customFormat="1" ht="30" x14ac:dyDescent="0.25">
      <c r="A49" s="6">
        <v>324</v>
      </c>
      <c r="B49" s="7" t="s">
        <v>38</v>
      </c>
      <c r="C49" s="8">
        <f>+C50</f>
        <v>0</v>
      </c>
      <c r="D49" s="8">
        <f>+D50</f>
        <v>0</v>
      </c>
      <c r="E49" s="8">
        <f t="shared" ref="E49:F49" si="12">+E50</f>
        <v>0</v>
      </c>
      <c r="F49" s="8">
        <f t="shared" si="12"/>
        <v>0</v>
      </c>
      <c r="G49" s="10" t="e">
        <f t="shared" si="4"/>
        <v>#DIV/0!</v>
      </c>
      <c r="H49" s="10" t="e">
        <f t="shared" si="5"/>
        <v>#DIV/0!</v>
      </c>
    </row>
    <row r="50" spans="1:8" ht="30" x14ac:dyDescent="0.25">
      <c r="A50" s="3">
        <v>3241</v>
      </c>
      <c r="B50" s="13" t="s">
        <v>38</v>
      </c>
      <c r="C50" s="5">
        <v>0</v>
      </c>
      <c r="D50" s="5">
        <v>0</v>
      </c>
      <c r="E50" s="5">
        <v>0</v>
      </c>
      <c r="F50" s="5"/>
      <c r="G50" s="11" t="e">
        <f t="shared" si="4"/>
        <v>#DIV/0!</v>
      </c>
      <c r="H50" s="11" t="e">
        <f t="shared" si="5"/>
        <v>#DIV/0!</v>
      </c>
    </row>
    <row r="51" spans="1:8" s="9" customFormat="1" ht="30" x14ac:dyDescent="0.25">
      <c r="A51" s="6">
        <v>329</v>
      </c>
      <c r="B51" s="7" t="s">
        <v>39</v>
      </c>
      <c r="C51" s="8">
        <f>+C52+C53+C54+C55+C56+C57</f>
        <v>0</v>
      </c>
      <c r="D51" s="8">
        <f t="shared" ref="D51:F51" si="13">+D52+D53+D54+D55+D56+D57</f>
        <v>61000</v>
      </c>
      <c r="E51" s="8">
        <f>+E52+E53+E54+E55+E56+E57</f>
        <v>58900</v>
      </c>
      <c r="F51" s="8">
        <f t="shared" si="13"/>
        <v>0</v>
      </c>
      <c r="G51" s="10" t="e">
        <f t="shared" si="4"/>
        <v>#DIV/0!</v>
      </c>
      <c r="H51" s="10">
        <f t="shared" si="5"/>
        <v>0</v>
      </c>
    </row>
    <row r="52" spans="1:8" ht="30" x14ac:dyDescent="0.25">
      <c r="A52" s="3">
        <v>3291</v>
      </c>
      <c r="B52" s="1" t="s">
        <v>43</v>
      </c>
      <c r="C52" s="5"/>
      <c r="D52" s="5">
        <v>0</v>
      </c>
      <c r="E52" s="5">
        <v>0</v>
      </c>
      <c r="F52" s="5"/>
      <c r="G52" s="11" t="e">
        <f t="shared" si="4"/>
        <v>#DIV/0!</v>
      </c>
      <c r="H52" s="11" t="e">
        <f t="shared" si="5"/>
        <v>#DIV/0!</v>
      </c>
    </row>
    <row r="53" spans="1:8" x14ac:dyDescent="0.25">
      <c r="A53" s="3">
        <v>3292</v>
      </c>
      <c r="B53" s="1" t="s">
        <v>53</v>
      </c>
      <c r="C53" s="5"/>
      <c r="D53" s="5">
        <v>42000</v>
      </c>
      <c r="E53" s="5">
        <v>42000</v>
      </c>
      <c r="F53" s="5"/>
      <c r="G53" s="11" t="e">
        <f t="shared" si="4"/>
        <v>#DIV/0!</v>
      </c>
      <c r="H53" s="11">
        <f t="shared" si="5"/>
        <v>0</v>
      </c>
    </row>
    <row r="54" spans="1:8" x14ac:dyDescent="0.25">
      <c r="A54" s="3">
        <v>3293</v>
      </c>
      <c r="B54" s="1" t="s">
        <v>40</v>
      </c>
      <c r="C54" s="5"/>
      <c r="D54" s="5">
        <v>0</v>
      </c>
      <c r="E54" s="5">
        <v>0</v>
      </c>
      <c r="F54" s="5"/>
      <c r="G54" s="11" t="e">
        <f t="shared" si="4"/>
        <v>#DIV/0!</v>
      </c>
      <c r="H54" s="11" t="e">
        <f t="shared" si="5"/>
        <v>#DIV/0!</v>
      </c>
    </row>
    <row r="55" spans="1:8" x14ac:dyDescent="0.25">
      <c r="A55" s="3">
        <v>3294</v>
      </c>
      <c r="B55" s="1" t="s">
        <v>54</v>
      </c>
      <c r="C55" s="5"/>
      <c r="D55" s="5">
        <v>5000</v>
      </c>
      <c r="E55" s="5">
        <v>5000</v>
      </c>
      <c r="F55" s="5"/>
      <c r="G55" s="11"/>
      <c r="H55" s="11">
        <f t="shared" si="5"/>
        <v>0</v>
      </c>
    </row>
    <row r="56" spans="1:8" x14ac:dyDescent="0.25">
      <c r="A56" s="3">
        <v>3295</v>
      </c>
      <c r="B56" s="1" t="s">
        <v>41</v>
      </c>
      <c r="C56" s="5"/>
      <c r="D56" s="5">
        <v>10000</v>
      </c>
      <c r="E56" s="5">
        <v>11500</v>
      </c>
      <c r="F56" s="5"/>
      <c r="G56" s="11" t="e">
        <f t="shared" si="4"/>
        <v>#DIV/0!</v>
      </c>
      <c r="H56" s="11">
        <f t="shared" si="5"/>
        <v>0</v>
      </c>
    </row>
    <row r="57" spans="1:8" ht="30" x14ac:dyDescent="0.25">
      <c r="A57" s="3">
        <v>3299</v>
      </c>
      <c r="B57" s="1" t="s">
        <v>42</v>
      </c>
      <c r="C57" s="5"/>
      <c r="D57" s="5">
        <v>4000</v>
      </c>
      <c r="E57" s="5">
        <v>400</v>
      </c>
      <c r="F57" s="5"/>
      <c r="G57" s="11" t="e">
        <f t="shared" si="4"/>
        <v>#DIV/0!</v>
      </c>
      <c r="H57" s="11">
        <f t="shared" si="5"/>
        <v>0</v>
      </c>
    </row>
    <row r="58" spans="1:8" s="9" customFormat="1" x14ac:dyDescent="0.25">
      <c r="A58" s="6">
        <v>34</v>
      </c>
      <c r="B58" s="7" t="s">
        <v>44</v>
      </c>
      <c r="C58" s="8">
        <f>+C59</f>
        <v>0</v>
      </c>
      <c r="D58" s="8">
        <f t="shared" ref="D58:F59" si="14">+D59</f>
        <v>5000</v>
      </c>
      <c r="E58" s="8">
        <f t="shared" si="14"/>
        <v>5600</v>
      </c>
      <c r="F58" s="8">
        <f t="shared" si="14"/>
        <v>0</v>
      </c>
      <c r="G58" s="11" t="e">
        <f t="shared" si="4"/>
        <v>#DIV/0!</v>
      </c>
      <c r="H58" s="11">
        <f t="shared" si="5"/>
        <v>0</v>
      </c>
    </row>
    <row r="59" spans="1:8" s="9" customFormat="1" x14ac:dyDescent="0.25">
      <c r="A59" s="6">
        <v>343</v>
      </c>
      <c r="B59" s="7" t="s">
        <v>45</v>
      </c>
      <c r="C59" s="8">
        <f>+C60</f>
        <v>0</v>
      </c>
      <c r="D59" s="8">
        <f>+D60</f>
        <v>5000</v>
      </c>
      <c r="E59" s="8">
        <f>+E60</f>
        <v>5600</v>
      </c>
      <c r="F59" s="8">
        <f t="shared" si="14"/>
        <v>0</v>
      </c>
      <c r="G59" s="11" t="e">
        <f t="shared" si="4"/>
        <v>#DIV/0!</v>
      </c>
      <c r="H59" s="11">
        <f t="shared" si="5"/>
        <v>0</v>
      </c>
    </row>
    <row r="60" spans="1:8" ht="30" x14ac:dyDescent="0.25">
      <c r="A60" s="3">
        <v>3431</v>
      </c>
      <c r="B60" s="1" t="s">
        <v>46</v>
      </c>
      <c r="C60" s="5"/>
      <c r="D60" s="5">
        <v>5000</v>
      </c>
      <c r="E60" s="5">
        <v>5600</v>
      </c>
      <c r="F60" s="5"/>
      <c r="G60" s="11" t="e">
        <f t="shared" si="4"/>
        <v>#DIV/0!</v>
      </c>
      <c r="H60" s="11">
        <f t="shared" si="5"/>
        <v>0</v>
      </c>
    </row>
    <row r="61" spans="1:8" x14ac:dyDescent="0.25">
      <c r="A61" s="83" t="s">
        <v>47</v>
      </c>
      <c r="B61" s="83"/>
      <c r="C61" s="8">
        <f>+C21+C27+C29+C35+C25+C40+C49+C51+C59</f>
        <v>0</v>
      </c>
      <c r="D61" s="8">
        <f>+D21+D27+D29+D35+D25+D40+D49+D51+D59</f>
        <v>5932204</v>
      </c>
      <c r="E61" s="8">
        <f>+E21+E27+E29+E35+E25+E40+E49+E51+E59</f>
        <v>5983661</v>
      </c>
      <c r="F61" s="8">
        <f t="shared" ref="F61" si="15">+F21+F27+F29+F35+F25+F40+F49+F51+F59</f>
        <v>0</v>
      </c>
      <c r="G61" s="10" t="e">
        <f t="shared" si="4"/>
        <v>#DIV/0!</v>
      </c>
      <c r="H61" s="10">
        <f t="shared" si="5"/>
        <v>0</v>
      </c>
    </row>
    <row r="65" spans="1:8" ht="15.75" x14ac:dyDescent="0.25">
      <c r="A65" s="86" t="s">
        <v>0</v>
      </c>
      <c r="B65" s="86"/>
      <c r="C65" s="86"/>
      <c r="D65" s="86"/>
      <c r="E65" s="86"/>
      <c r="F65" s="86"/>
      <c r="G65" s="86"/>
      <c r="H65" s="86"/>
    </row>
    <row r="66" spans="1:8" ht="15.75" x14ac:dyDescent="0.25">
      <c r="A66" s="86" t="s">
        <v>60</v>
      </c>
      <c r="B66" s="86"/>
      <c r="C66" s="86"/>
      <c r="D66" s="86"/>
      <c r="E66" s="86"/>
      <c r="F66" s="86"/>
      <c r="G66" s="86"/>
      <c r="H66" s="86"/>
    </row>
    <row r="68" spans="1:8" ht="28.5" customHeight="1" x14ac:dyDescent="0.25">
      <c r="A68" s="3"/>
      <c r="B68" s="18" t="s">
        <v>61</v>
      </c>
      <c r="C68" s="18" t="s">
        <v>4</v>
      </c>
      <c r="D68" s="18" t="s">
        <v>59</v>
      </c>
      <c r="E68" s="18" t="s">
        <v>62</v>
      </c>
      <c r="F68" s="18" t="s">
        <v>63</v>
      </c>
    </row>
    <row r="69" spans="1:8" x14ac:dyDescent="0.25">
      <c r="A69" s="3" t="s">
        <v>7</v>
      </c>
      <c r="B69" s="3" t="s">
        <v>64</v>
      </c>
      <c r="C69" s="3"/>
      <c r="D69" s="3"/>
      <c r="E69" s="3"/>
      <c r="F69" s="3"/>
    </row>
    <row r="70" spans="1:8" x14ac:dyDescent="0.25">
      <c r="A70" s="3"/>
      <c r="B70" s="3" t="s">
        <v>65</v>
      </c>
      <c r="C70" s="3"/>
      <c r="D70" s="3"/>
      <c r="E70" s="3"/>
      <c r="F70" s="3"/>
    </row>
    <row r="71" spans="1:8" x14ac:dyDescent="0.25">
      <c r="A71" s="3"/>
      <c r="B71" s="3" t="s">
        <v>66</v>
      </c>
      <c r="C71" s="3"/>
      <c r="D71" s="3"/>
      <c r="E71" s="3"/>
      <c r="F71" s="3"/>
    </row>
    <row r="72" spans="1:8" x14ac:dyDescent="0.25">
      <c r="A72" s="3"/>
      <c r="B72" s="3" t="s">
        <v>67</v>
      </c>
      <c r="C72" s="3"/>
      <c r="D72" s="3"/>
      <c r="E72" s="3"/>
      <c r="F72" s="3"/>
    </row>
    <row r="73" spans="1:8" x14ac:dyDescent="0.25">
      <c r="A73" s="3"/>
      <c r="B73" s="3"/>
      <c r="C73" s="3"/>
      <c r="D73" s="3"/>
      <c r="E73" s="3"/>
      <c r="F73" s="3"/>
    </row>
    <row r="74" spans="1:8" x14ac:dyDescent="0.25">
      <c r="A74" s="3" t="s">
        <v>8</v>
      </c>
      <c r="B74" s="3" t="s">
        <v>68</v>
      </c>
      <c r="C74" s="3"/>
      <c r="D74" s="3"/>
      <c r="E74" s="3"/>
      <c r="F74" s="3"/>
    </row>
    <row r="75" spans="1:8" x14ac:dyDescent="0.25">
      <c r="A75" s="3"/>
      <c r="B75" s="3" t="s">
        <v>65</v>
      </c>
      <c r="C75" s="3"/>
      <c r="D75" s="3"/>
      <c r="E75" s="3"/>
      <c r="F75" s="3"/>
    </row>
    <row r="76" spans="1:8" x14ac:dyDescent="0.25">
      <c r="A76" s="3"/>
      <c r="B76" s="3" t="s">
        <v>66</v>
      </c>
      <c r="C76" s="3"/>
      <c r="D76" s="3"/>
      <c r="E76" s="3"/>
      <c r="F76" s="3"/>
    </row>
    <row r="77" spans="1:8" x14ac:dyDescent="0.25">
      <c r="A77" s="3"/>
      <c r="B77" s="3" t="s">
        <v>69</v>
      </c>
      <c r="C77" s="3"/>
      <c r="D77" s="3"/>
      <c r="E77" s="3"/>
      <c r="F77" s="3"/>
    </row>
    <row r="78" spans="1:8" x14ac:dyDescent="0.25">
      <c r="A78" s="3"/>
      <c r="B78" s="3"/>
      <c r="C78" s="3"/>
      <c r="D78" s="3"/>
      <c r="E78" s="3"/>
      <c r="F78" s="3"/>
    </row>
    <row r="79" spans="1:8" x14ac:dyDescent="0.25">
      <c r="A79" s="3" t="s">
        <v>9</v>
      </c>
      <c r="B79" s="3" t="s">
        <v>70</v>
      </c>
      <c r="C79" s="3"/>
      <c r="D79" s="3"/>
      <c r="E79" s="3"/>
      <c r="F79" s="3"/>
    </row>
    <row r="80" spans="1:8" x14ac:dyDescent="0.25">
      <c r="A80" s="3"/>
      <c r="B80" s="3" t="s">
        <v>71</v>
      </c>
      <c r="C80" s="3"/>
      <c r="D80" s="3"/>
      <c r="E80" s="3"/>
      <c r="F80" s="3"/>
    </row>
    <row r="81" spans="1:6" x14ac:dyDescent="0.25">
      <c r="A81" s="3"/>
      <c r="B81" s="3" t="s">
        <v>66</v>
      </c>
      <c r="C81" s="3"/>
      <c r="D81" s="3"/>
      <c r="E81" s="3"/>
      <c r="F81" s="3"/>
    </row>
    <row r="82" spans="1:6" x14ac:dyDescent="0.25">
      <c r="A82" s="3"/>
      <c r="B82" s="3" t="s">
        <v>67</v>
      </c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 t="s">
        <v>11</v>
      </c>
      <c r="B84" s="3" t="s">
        <v>72</v>
      </c>
      <c r="C84" s="3"/>
      <c r="D84" s="3"/>
      <c r="E84" s="3"/>
      <c r="F84" s="3"/>
    </row>
    <row r="85" spans="1:6" x14ac:dyDescent="0.25">
      <c r="A85" s="3"/>
      <c r="B85" s="3" t="s">
        <v>65</v>
      </c>
      <c r="C85" s="3"/>
      <c r="D85" s="3"/>
      <c r="E85" s="3"/>
      <c r="F85" s="3"/>
    </row>
    <row r="86" spans="1:6" x14ac:dyDescent="0.25">
      <c r="A86" s="3"/>
      <c r="B86" s="3" t="s">
        <v>66</v>
      </c>
      <c r="C86" s="3"/>
      <c r="D86" s="3"/>
      <c r="E86" s="3"/>
      <c r="F86" s="3"/>
    </row>
    <row r="87" spans="1:6" x14ac:dyDescent="0.25">
      <c r="A87" s="3"/>
      <c r="B87" s="3" t="s">
        <v>67</v>
      </c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 t="s">
        <v>73</v>
      </c>
      <c r="C89" s="3"/>
      <c r="D89" s="3"/>
      <c r="E89" s="3"/>
      <c r="F89" s="3"/>
    </row>
    <row r="90" spans="1:6" x14ac:dyDescent="0.25">
      <c r="A90" s="3"/>
      <c r="B90" s="3" t="s">
        <v>74</v>
      </c>
      <c r="C90" s="3"/>
      <c r="D90" s="3"/>
      <c r="E90" s="3"/>
      <c r="F90" s="3"/>
    </row>
    <row r="91" spans="1:6" x14ac:dyDescent="0.25">
      <c r="A91" s="3"/>
      <c r="B91" s="3" t="s">
        <v>76</v>
      </c>
      <c r="C91" s="3"/>
      <c r="D91" s="3"/>
      <c r="E91" s="3"/>
      <c r="F91" s="3"/>
    </row>
    <row r="92" spans="1:6" x14ac:dyDescent="0.25">
      <c r="A92" s="3"/>
      <c r="B92" s="3" t="s">
        <v>73</v>
      </c>
      <c r="C92" s="3"/>
      <c r="D92" s="3"/>
      <c r="E92" s="3"/>
      <c r="F92" s="3"/>
    </row>
    <row r="93" spans="1:6" x14ac:dyDescent="0.25">
      <c r="A93" s="3"/>
      <c r="B93" s="19" t="s">
        <v>74</v>
      </c>
      <c r="C93" s="3"/>
      <c r="D93" s="3"/>
      <c r="E93" s="3"/>
      <c r="F93" s="3"/>
    </row>
    <row r="94" spans="1:6" x14ac:dyDescent="0.25">
      <c r="A94" s="3"/>
      <c r="B94" s="19" t="s">
        <v>75</v>
      </c>
      <c r="C94" s="3"/>
      <c r="D94" s="3"/>
      <c r="E94" s="3"/>
      <c r="F94" s="3"/>
    </row>
  </sheetData>
  <mergeCells count="11">
    <mergeCell ref="A13:B13"/>
    <mergeCell ref="A2:H2"/>
    <mergeCell ref="A3:H3"/>
    <mergeCell ref="A4:H4"/>
    <mergeCell ref="A6:H6"/>
    <mergeCell ref="A9:B9"/>
    <mergeCell ref="A16:H16"/>
    <mergeCell ref="A20:B20"/>
    <mergeCell ref="A61:B61"/>
    <mergeCell ref="A65:H65"/>
    <mergeCell ref="A66:H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Redovni </vt:lpstr>
      <vt:lpstr>Programi</vt:lpstr>
      <vt:lpstr>Fond solidarnosti</vt:lpstr>
      <vt:lpstr>programi rashodi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Novotny</dc:creator>
  <cp:lastModifiedBy>Dijana Novotny</cp:lastModifiedBy>
  <dcterms:created xsi:type="dcterms:W3CDTF">2022-03-21T12:47:37Z</dcterms:created>
  <dcterms:modified xsi:type="dcterms:W3CDTF">2023-07-06T12:06:24Z</dcterms:modified>
</cp:coreProperties>
</file>