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ovotny\Documents\PLAN I IZVRŠENJE PRORAČUNA ZA 2020-2021 PO MJESECIMA\IZVRŠENJE PLANA 2022\01.01.-31.12.2022\"/>
    </mc:Choice>
  </mc:AlternateContent>
  <xr:revisionPtr revIDLastSave="0" documentId="13_ncr:1_{32F04E0F-B774-47C0-B6CE-E294589EFCA8}" xr6:coauthVersionLast="36" xr6:coauthVersionMax="36" xr10:uidLastSave="{00000000-0000-0000-0000-000000000000}"/>
  <bookViews>
    <workbookView xWindow="0" yWindow="0" windowWidth="28800" windowHeight="12225" xr2:uid="{E7E831B1-CFE3-43D8-82F1-3CA9E647F7CF}"/>
  </bookViews>
  <sheets>
    <sheet name="Redovni " sheetId="1" r:id="rId1"/>
    <sheet name="Programi" sheetId="3" r:id="rId2"/>
    <sheet name="Fond solidarnosti" sheetId="6" r:id="rId3"/>
    <sheet name="programi rashodi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6" l="1"/>
  <c r="H32" i="6"/>
  <c r="H31" i="6"/>
  <c r="H30" i="6"/>
  <c r="H29" i="6"/>
  <c r="H28" i="6"/>
  <c r="H27" i="6"/>
  <c r="H26" i="6"/>
  <c r="H25" i="6"/>
  <c r="I36" i="6"/>
  <c r="I35" i="6"/>
  <c r="I34" i="6"/>
  <c r="I33" i="6"/>
  <c r="I32" i="6"/>
  <c r="I31" i="6"/>
  <c r="I30" i="6"/>
  <c r="I29" i="6"/>
  <c r="I28" i="6"/>
  <c r="I27" i="6"/>
  <c r="I26" i="6"/>
  <c r="I25" i="6"/>
  <c r="E218" i="1" l="1"/>
  <c r="H99" i="1"/>
  <c r="E224" i="1" l="1"/>
  <c r="E227" i="1"/>
  <c r="G80" i="3" l="1"/>
  <c r="G44" i="3"/>
  <c r="G11" i="3"/>
  <c r="G72" i="1"/>
  <c r="E219" i="1"/>
  <c r="G86" i="1" l="1"/>
  <c r="G76" i="1"/>
  <c r="G87" i="1"/>
  <c r="H46" i="1" l="1"/>
  <c r="I46" i="1"/>
  <c r="G46" i="1"/>
  <c r="I45" i="1"/>
  <c r="H39" i="1"/>
  <c r="H25" i="1"/>
  <c r="H24" i="1"/>
  <c r="H22" i="1"/>
  <c r="I22" i="1"/>
  <c r="I20" i="1"/>
  <c r="I19" i="1"/>
  <c r="H32" i="1"/>
  <c r="H31" i="1"/>
  <c r="H30" i="1"/>
  <c r="H28" i="1"/>
  <c r="H27" i="1"/>
  <c r="H26" i="1"/>
  <c r="H23" i="1"/>
  <c r="H21" i="1"/>
  <c r="H20" i="1"/>
  <c r="H19" i="1"/>
  <c r="H18" i="1"/>
  <c r="G13" i="1" l="1"/>
  <c r="D151" i="1" l="1"/>
  <c r="D150" i="1"/>
  <c r="D138" i="1"/>
  <c r="D122" i="1"/>
  <c r="D129" i="1"/>
  <c r="D146" i="1"/>
  <c r="D145" i="1" s="1"/>
  <c r="F88" i="1" l="1"/>
  <c r="F78" i="1"/>
  <c r="F61" i="1"/>
  <c r="F63" i="1"/>
  <c r="F66" i="1"/>
  <c r="F71" i="1"/>
  <c r="F65" i="1" l="1"/>
  <c r="F74" i="3"/>
  <c r="F70" i="3"/>
  <c r="F66" i="3"/>
  <c r="F53" i="3"/>
  <c r="F58" i="3"/>
  <c r="E58" i="3"/>
  <c r="D58" i="3"/>
  <c r="G62" i="3"/>
  <c r="E78" i="3" l="1"/>
  <c r="E77" i="3"/>
  <c r="E73" i="3"/>
  <c r="E69" i="3"/>
  <c r="E52" i="3"/>
  <c r="E80" i="3"/>
  <c r="E74" i="3"/>
  <c r="E70" i="3"/>
  <c r="E53" i="3"/>
  <c r="G76" i="3"/>
  <c r="G75" i="3"/>
  <c r="G74" i="3"/>
  <c r="D74" i="3"/>
  <c r="G60" i="3"/>
  <c r="D13" i="3" l="1"/>
  <c r="H38" i="6"/>
  <c r="H37" i="6" l="1"/>
  <c r="G36" i="6"/>
  <c r="F36" i="6"/>
  <c r="E36" i="6"/>
  <c r="E35" i="6" s="1"/>
  <c r="E33" i="6"/>
  <c r="E28" i="6"/>
  <c r="E24" i="6"/>
  <c r="E41" i="6"/>
  <c r="E40" i="6" s="1"/>
  <c r="I38" i="6"/>
  <c r="E43" i="6" l="1"/>
  <c r="G113" i="3" l="1"/>
  <c r="G111" i="3"/>
  <c r="G110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I25" i="1"/>
  <c r="H41" i="1"/>
  <c r="I28" i="1"/>
  <c r="I21" i="1"/>
  <c r="I24" i="1"/>
  <c r="I15" i="1"/>
  <c r="I16" i="1" l="1"/>
  <c r="I13" i="1"/>
  <c r="G12" i="3"/>
  <c r="G54" i="3"/>
  <c r="I165" i="1"/>
  <c r="I167" i="1"/>
  <c r="I164" i="1"/>
  <c r="I163" i="1"/>
  <c r="H164" i="1"/>
  <c r="E27" i="1" l="1"/>
  <c r="F27" i="1"/>
  <c r="G27" i="1"/>
  <c r="D27" i="1"/>
  <c r="E26" i="1"/>
  <c r="F26" i="1"/>
  <c r="G26" i="1"/>
  <c r="D26" i="1"/>
  <c r="I27" i="1" l="1"/>
  <c r="I26" i="1"/>
  <c r="H152" i="1"/>
  <c r="I152" i="1"/>
  <c r="E151" i="1"/>
  <c r="E150" i="1" s="1"/>
  <c r="F151" i="1"/>
  <c r="F150" i="1" s="1"/>
  <c r="G151" i="1"/>
  <c r="G150" i="1" s="1"/>
  <c r="I151" i="1" l="1"/>
  <c r="H150" i="1"/>
  <c r="H151" i="1"/>
  <c r="I150" i="1"/>
  <c r="I128" i="1" l="1"/>
  <c r="H128" i="1"/>
  <c r="E122" i="1"/>
  <c r="F122" i="1"/>
  <c r="G122" i="1"/>
  <c r="D162" i="1" l="1"/>
  <c r="H125" i="1"/>
  <c r="H124" i="1"/>
  <c r="H123" i="1"/>
  <c r="H122" i="1"/>
  <c r="H121" i="1"/>
  <c r="H120" i="1"/>
  <c r="H119" i="1"/>
  <c r="H118" i="1"/>
  <c r="H113" i="1"/>
  <c r="H111" i="1"/>
  <c r="H110" i="1"/>
  <c r="H109" i="1"/>
  <c r="D40" i="6"/>
  <c r="F35" i="6"/>
  <c r="D35" i="6"/>
  <c r="E32" i="6"/>
  <c r="E23" i="6"/>
  <c r="G12" i="6"/>
  <c r="G11" i="6" s="1"/>
  <c r="H13" i="6"/>
  <c r="F11" i="6"/>
  <c r="E11" i="6"/>
  <c r="G31" i="3"/>
  <c r="G32" i="3"/>
  <c r="E31" i="3"/>
  <c r="F31" i="3"/>
  <c r="D31" i="3"/>
  <c r="F21" i="3"/>
  <c r="D23" i="1"/>
  <c r="D22" i="1" s="1"/>
  <c r="F14" i="6"/>
  <c r="E14" i="6"/>
  <c r="D34" i="3"/>
  <c r="D77" i="3"/>
  <c r="D73" i="3"/>
  <c r="F109" i="3"/>
  <c r="F106" i="3"/>
  <c r="E106" i="3"/>
  <c r="D106" i="3"/>
  <c r="D88" i="3"/>
  <c r="E88" i="3"/>
  <c r="E143" i="3"/>
  <c r="D143" i="3"/>
  <c r="F143" i="3"/>
  <c r="G143" i="3" s="1"/>
  <c r="D148" i="3"/>
  <c r="G140" i="3"/>
  <c r="F140" i="3"/>
  <c r="E140" i="3"/>
  <c r="D140" i="3"/>
  <c r="G122" i="3"/>
  <c r="E122" i="3"/>
  <c r="F122" i="3"/>
  <c r="D122" i="3"/>
  <c r="G176" i="3"/>
  <c r="E176" i="3"/>
  <c r="F176" i="3"/>
  <c r="D176" i="3"/>
  <c r="G173" i="3"/>
  <c r="E173" i="3"/>
  <c r="F173" i="3"/>
  <c r="D173" i="3"/>
  <c r="G179" i="3"/>
  <c r="E179" i="3"/>
  <c r="F179" i="3"/>
  <c r="D179" i="3"/>
  <c r="G177" i="3"/>
  <c r="E177" i="3"/>
  <c r="F177" i="3"/>
  <c r="D177" i="3"/>
  <c r="G174" i="3"/>
  <c r="E174" i="3"/>
  <c r="F174" i="3"/>
  <c r="D174" i="3"/>
  <c r="G168" i="3"/>
  <c r="E168" i="3"/>
  <c r="F168" i="3"/>
  <c r="D168" i="3"/>
  <c r="E161" i="3"/>
  <c r="E156" i="3" s="1"/>
  <c r="F161" i="3"/>
  <c r="F181" i="3" s="1"/>
  <c r="E236" i="1" s="1"/>
  <c r="D161" i="3"/>
  <c r="E157" i="3"/>
  <c r="F157" i="3"/>
  <c r="G157" i="3" s="1"/>
  <c r="D157" i="3"/>
  <c r="G148" i="3"/>
  <c r="E148" i="3"/>
  <c r="F148" i="3"/>
  <c r="G146" i="3"/>
  <c r="E146" i="3"/>
  <c r="F146" i="3"/>
  <c r="D146" i="3"/>
  <c r="G144" i="3"/>
  <c r="E144" i="3"/>
  <c r="F144" i="3"/>
  <c r="D144" i="3"/>
  <c r="G141" i="3"/>
  <c r="E141" i="3"/>
  <c r="F141" i="3"/>
  <c r="D141" i="3"/>
  <c r="G134" i="3"/>
  <c r="E134" i="3"/>
  <c r="F134" i="3"/>
  <c r="D134" i="3"/>
  <c r="G128" i="3"/>
  <c r="E128" i="3"/>
  <c r="F128" i="3"/>
  <c r="D128" i="3"/>
  <c r="G123" i="3"/>
  <c r="E123" i="3"/>
  <c r="F123" i="3"/>
  <c r="D123" i="3"/>
  <c r="E112" i="3"/>
  <c r="G112" i="3" s="1"/>
  <c r="F112" i="3"/>
  <c r="D112" i="3"/>
  <c r="D109" i="3" s="1"/>
  <c r="E110" i="3"/>
  <c r="F110" i="3"/>
  <c r="D110" i="3"/>
  <c r="E107" i="3"/>
  <c r="F107" i="3"/>
  <c r="D107" i="3"/>
  <c r="E100" i="3"/>
  <c r="F100" i="3"/>
  <c r="D100" i="3"/>
  <c r="E94" i="3"/>
  <c r="F94" i="3"/>
  <c r="D94" i="3"/>
  <c r="E89" i="3"/>
  <c r="F89" i="3"/>
  <c r="G89" i="3" s="1"/>
  <c r="D89" i="3"/>
  <c r="F78" i="3"/>
  <c r="F77" i="3" s="1"/>
  <c r="G77" i="3" s="1"/>
  <c r="D78" i="3"/>
  <c r="F73" i="3"/>
  <c r="G70" i="3"/>
  <c r="F69" i="3"/>
  <c r="D70" i="3"/>
  <c r="D69" i="3" s="1"/>
  <c r="E66" i="3"/>
  <c r="D66" i="3"/>
  <c r="G59" i="3"/>
  <c r="G58" i="3"/>
  <c r="D53" i="3"/>
  <c r="I42" i="6"/>
  <c r="H42" i="6"/>
  <c r="G41" i="6"/>
  <c r="G40" i="6" s="1"/>
  <c r="F41" i="6"/>
  <c r="F40" i="6" s="1"/>
  <c r="D41" i="6"/>
  <c r="I39" i="6"/>
  <c r="H39" i="6"/>
  <c r="I37" i="6"/>
  <c r="G35" i="6"/>
  <c r="D36" i="6"/>
  <c r="H34" i="6"/>
  <c r="G33" i="6"/>
  <c r="G32" i="6" s="1"/>
  <c r="F33" i="6"/>
  <c r="F32" i="6" s="1"/>
  <c r="D33" i="6"/>
  <c r="D32" i="6" s="1"/>
  <c r="G28" i="6"/>
  <c r="G23" i="6" s="1"/>
  <c r="F28" i="6"/>
  <c r="D28" i="6"/>
  <c r="D23" i="6" s="1"/>
  <c r="G24" i="6"/>
  <c r="F24" i="6"/>
  <c r="D24" i="6"/>
  <c r="I13" i="6"/>
  <c r="F12" i="6"/>
  <c r="E12" i="6"/>
  <c r="D12" i="6"/>
  <c r="D14" i="6" s="1"/>
  <c r="I205" i="1"/>
  <c r="H206" i="1"/>
  <c r="H205" i="1"/>
  <c r="E204" i="1"/>
  <c r="F204" i="1"/>
  <c r="G204" i="1"/>
  <c r="D204" i="1"/>
  <c r="D203" i="1" s="1"/>
  <c r="I206" i="1"/>
  <c r="I193" i="1"/>
  <c r="I192" i="1"/>
  <c r="I190" i="1"/>
  <c r="I189" i="1"/>
  <c r="I188" i="1"/>
  <c r="I187" i="1"/>
  <c r="I186" i="1"/>
  <c r="I185" i="1"/>
  <c r="I184" i="1"/>
  <c r="I183" i="1"/>
  <c r="I181" i="1"/>
  <c r="I180" i="1"/>
  <c r="I179" i="1"/>
  <c r="I178" i="1"/>
  <c r="I177" i="1"/>
  <c r="I175" i="1"/>
  <c r="I174" i="1"/>
  <c r="I173" i="1"/>
  <c r="I172" i="1"/>
  <c r="I169" i="1"/>
  <c r="H177" i="1"/>
  <c r="H175" i="1"/>
  <c r="H174" i="1"/>
  <c r="H173" i="1"/>
  <c r="H172" i="1"/>
  <c r="H169" i="1"/>
  <c r="H167" i="1"/>
  <c r="H165" i="1"/>
  <c r="H163" i="1"/>
  <c r="H199" i="1"/>
  <c r="I199" i="1"/>
  <c r="H200" i="1"/>
  <c r="I200" i="1"/>
  <c r="H201" i="1"/>
  <c r="I201" i="1"/>
  <c r="H202" i="1"/>
  <c r="I202" i="1"/>
  <c r="E198" i="1"/>
  <c r="E197" i="1" s="1"/>
  <c r="F198" i="1"/>
  <c r="G198" i="1"/>
  <c r="G197" i="1" s="1"/>
  <c r="D198" i="1"/>
  <c r="E191" i="1"/>
  <c r="F191" i="1"/>
  <c r="G191" i="1"/>
  <c r="D191" i="1"/>
  <c r="E182" i="1"/>
  <c r="F182" i="1"/>
  <c r="G182" i="1"/>
  <c r="D182" i="1"/>
  <c r="E176" i="1"/>
  <c r="F176" i="1"/>
  <c r="G176" i="1"/>
  <c r="D176" i="1"/>
  <c r="I122" i="1"/>
  <c r="D117" i="1"/>
  <c r="E171" i="1"/>
  <c r="F171" i="1"/>
  <c r="G171" i="1"/>
  <c r="D171" i="1"/>
  <c r="E168" i="1"/>
  <c r="F168" i="1"/>
  <c r="G168" i="1"/>
  <c r="D168" i="1"/>
  <c r="E166" i="1"/>
  <c r="F166" i="1"/>
  <c r="G166" i="1"/>
  <c r="D166" i="1"/>
  <c r="E162" i="1"/>
  <c r="F162" i="1"/>
  <c r="G162" i="1"/>
  <c r="H146" i="1"/>
  <c r="I146" i="1"/>
  <c r="H147" i="1"/>
  <c r="I147" i="1"/>
  <c r="H148" i="1"/>
  <c r="I148" i="1"/>
  <c r="H149" i="1"/>
  <c r="I149" i="1"/>
  <c r="E145" i="1"/>
  <c r="F145" i="1"/>
  <c r="F144" i="1" s="1"/>
  <c r="G145" i="1"/>
  <c r="E138" i="1"/>
  <c r="F138" i="1"/>
  <c r="G138" i="1"/>
  <c r="I124" i="1"/>
  <c r="I125" i="1"/>
  <c r="H130" i="1"/>
  <c r="I130" i="1"/>
  <c r="E129" i="1"/>
  <c r="F129" i="1"/>
  <c r="G129" i="1"/>
  <c r="E117" i="1"/>
  <c r="F117" i="1"/>
  <c r="G117" i="1"/>
  <c r="E114" i="1"/>
  <c r="F114" i="1"/>
  <c r="G114" i="1"/>
  <c r="D114" i="1"/>
  <c r="G112" i="1"/>
  <c r="E112" i="1"/>
  <c r="F112" i="1"/>
  <c r="D112" i="1"/>
  <c r="I108" i="1"/>
  <c r="E108" i="1"/>
  <c r="F108" i="1"/>
  <c r="G108" i="1"/>
  <c r="D108" i="1"/>
  <c r="E96" i="1"/>
  <c r="E95" i="1" s="1"/>
  <c r="F96" i="1"/>
  <c r="G96" i="1"/>
  <c r="G95" i="1" s="1"/>
  <c r="D96" i="1"/>
  <c r="E88" i="1"/>
  <c r="G88" i="1"/>
  <c r="D88" i="1"/>
  <c r="H73" i="1"/>
  <c r="I73" i="1"/>
  <c r="H62" i="1"/>
  <c r="I62" i="1"/>
  <c r="E78" i="1"/>
  <c r="G78" i="1"/>
  <c r="D78" i="1"/>
  <c r="E71" i="1"/>
  <c r="G71" i="1"/>
  <c r="D71" i="1"/>
  <c r="E66" i="1"/>
  <c r="G66" i="1"/>
  <c r="D66" i="1"/>
  <c r="E63" i="1"/>
  <c r="G63" i="1"/>
  <c r="D63" i="1"/>
  <c r="E61" i="1"/>
  <c r="G61" i="1"/>
  <c r="D61" i="1"/>
  <c r="E57" i="1"/>
  <c r="F57" i="1"/>
  <c r="F56" i="1" s="1"/>
  <c r="G57" i="1"/>
  <c r="D57" i="1"/>
  <c r="G71" i="3"/>
  <c r="G68" i="3"/>
  <c r="G67" i="3"/>
  <c r="G65" i="3"/>
  <c r="G64" i="3"/>
  <c r="G63" i="3"/>
  <c r="G61" i="3"/>
  <c r="G57" i="3"/>
  <c r="G56" i="3"/>
  <c r="G55" i="3"/>
  <c r="G43" i="3"/>
  <c r="G13" i="3"/>
  <c r="E14" i="3"/>
  <c r="E11" i="3"/>
  <c r="D11" i="3"/>
  <c r="D14" i="3" s="1"/>
  <c r="F24" i="3"/>
  <c r="E34" i="3"/>
  <c r="F34" i="3"/>
  <c r="F12" i="1"/>
  <c r="F11" i="1" s="1"/>
  <c r="E12" i="1"/>
  <c r="F14" i="1"/>
  <c r="E14" i="1"/>
  <c r="D14" i="1"/>
  <c r="E109" i="3" l="1"/>
  <c r="G109" i="3" s="1"/>
  <c r="E114" i="3"/>
  <c r="I166" i="1"/>
  <c r="D153" i="1"/>
  <c r="D116" i="1"/>
  <c r="D107" i="1"/>
  <c r="I117" i="1"/>
  <c r="I162" i="1"/>
  <c r="F95" i="1"/>
  <c r="I95" i="1" s="1"/>
  <c r="F99" i="1"/>
  <c r="I168" i="1"/>
  <c r="D65" i="1"/>
  <c r="H63" i="1"/>
  <c r="D56" i="1"/>
  <c r="I182" i="1"/>
  <c r="F23" i="6"/>
  <c r="I23" i="6" s="1"/>
  <c r="I191" i="1"/>
  <c r="F153" i="1"/>
  <c r="I138" i="1"/>
  <c r="E11" i="1"/>
  <c r="E116" i="1"/>
  <c r="E107" i="1"/>
  <c r="G78" i="3"/>
  <c r="G66" i="3"/>
  <c r="F80" i="3"/>
  <c r="G53" i="3"/>
  <c r="G73" i="3"/>
  <c r="G69" i="3"/>
  <c r="G161" i="3"/>
  <c r="E181" i="3"/>
  <c r="F156" i="3"/>
  <c r="G156" i="3" s="1"/>
  <c r="D181" i="3"/>
  <c r="D236" i="1" s="1"/>
  <c r="F236" i="1" s="1"/>
  <c r="D156" i="3"/>
  <c r="D114" i="3"/>
  <c r="D52" i="3"/>
  <c r="D80" i="3"/>
  <c r="D43" i="6"/>
  <c r="D11" i="6"/>
  <c r="H11" i="6" s="1"/>
  <c r="H12" i="6"/>
  <c r="I12" i="6"/>
  <c r="F170" i="1"/>
  <c r="F161" i="1"/>
  <c r="D99" i="1"/>
  <c r="E56" i="1"/>
  <c r="G203" i="1"/>
  <c r="H203" i="1" s="1"/>
  <c r="G207" i="1"/>
  <c r="E231" i="1" s="1"/>
  <c r="F203" i="1"/>
  <c r="F207" i="1"/>
  <c r="E207" i="1"/>
  <c r="D231" i="1" s="1"/>
  <c r="E203" i="1"/>
  <c r="E170" i="1"/>
  <c r="F116" i="1"/>
  <c r="D207" i="1"/>
  <c r="D170" i="1"/>
  <c r="E161" i="1"/>
  <c r="H57" i="1"/>
  <c r="E153" i="1"/>
  <c r="F107" i="1"/>
  <c r="H182" i="1"/>
  <c r="I114" i="1"/>
  <c r="H171" i="1"/>
  <c r="I176" i="1"/>
  <c r="G144" i="1"/>
  <c r="G153" i="1"/>
  <c r="H71" i="1"/>
  <c r="H61" i="1"/>
  <c r="H66" i="1"/>
  <c r="D161" i="1"/>
  <c r="H108" i="1"/>
  <c r="F114" i="3"/>
  <c r="F88" i="3"/>
  <c r="G88" i="3" s="1"/>
  <c r="G94" i="3"/>
  <c r="H96" i="1"/>
  <c r="E65" i="1"/>
  <c r="I63" i="1"/>
  <c r="H35" i="6"/>
  <c r="H204" i="1"/>
  <c r="I96" i="1"/>
  <c r="D144" i="1"/>
  <c r="G161" i="1"/>
  <c r="G99" i="1"/>
  <c r="E220" i="1" s="1"/>
  <c r="D95" i="1"/>
  <c r="H95" i="1" s="1"/>
  <c r="E144" i="1"/>
  <c r="E99" i="1"/>
  <c r="H88" i="1"/>
  <c r="H78" i="1"/>
  <c r="I66" i="1"/>
  <c r="I171" i="1"/>
  <c r="G65" i="1"/>
  <c r="H117" i="1"/>
  <c r="G56" i="1"/>
  <c r="H129" i="1"/>
  <c r="H166" i="1"/>
  <c r="I57" i="1"/>
  <c r="I144" i="1"/>
  <c r="H112" i="1"/>
  <c r="I145" i="1"/>
  <c r="H138" i="1"/>
  <c r="I129" i="1"/>
  <c r="G116" i="1"/>
  <c r="H114" i="1"/>
  <c r="I112" i="1"/>
  <c r="G107" i="1"/>
  <c r="F197" i="1"/>
  <c r="I197" i="1" s="1"/>
  <c r="D197" i="1"/>
  <c r="H197" i="1" s="1"/>
  <c r="H191" i="1"/>
  <c r="G170" i="1"/>
  <c r="G14" i="6"/>
  <c r="I11" i="6"/>
  <c r="I40" i="6"/>
  <c r="H40" i="6"/>
  <c r="H23" i="6"/>
  <c r="F52" i="3"/>
  <c r="G52" i="3" s="1"/>
  <c r="I78" i="1"/>
  <c r="I88" i="1"/>
  <c r="H145" i="1"/>
  <c r="H162" i="1"/>
  <c r="H168" i="1"/>
  <c r="H176" i="1"/>
  <c r="I71" i="1"/>
  <c r="I61" i="1"/>
  <c r="H41" i="6"/>
  <c r="F43" i="6"/>
  <c r="H24" i="6"/>
  <c r="I24" i="6"/>
  <c r="I41" i="6"/>
  <c r="G43" i="6"/>
  <c r="H36" i="6"/>
  <c r="I204" i="1"/>
  <c r="F231" i="1" l="1"/>
  <c r="I99" i="1"/>
  <c r="H144" i="1"/>
  <c r="E226" i="1"/>
  <c r="H153" i="1"/>
  <c r="I14" i="6"/>
  <c r="D226" i="1"/>
  <c r="H14" i="6"/>
  <c r="I153" i="1"/>
  <c r="I116" i="1"/>
  <c r="H207" i="1"/>
  <c r="H65" i="1"/>
  <c r="I65" i="1"/>
  <c r="H56" i="1"/>
  <c r="I56" i="1"/>
  <c r="H161" i="1"/>
  <c r="I161" i="1"/>
  <c r="H116" i="1"/>
  <c r="I107" i="1"/>
  <c r="H107" i="1"/>
  <c r="I203" i="1"/>
  <c r="H170" i="1"/>
  <c r="I170" i="1"/>
  <c r="I43" i="6"/>
  <c r="H43" i="6"/>
  <c r="F226" i="1" l="1"/>
  <c r="F220" i="1"/>
  <c r="G90" i="3"/>
  <c r="G91" i="3"/>
  <c r="G92" i="3"/>
  <c r="G93" i="3"/>
  <c r="G72" i="3" l="1"/>
  <c r="F42" i="3" l="1"/>
  <c r="E42" i="3"/>
  <c r="D42" i="3"/>
  <c r="E22" i="3"/>
  <c r="F22" i="3"/>
  <c r="D22" i="3"/>
  <c r="H45" i="1"/>
  <c r="G44" i="1"/>
  <c r="E44" i="1"/>
  <c r="F44" i="1"/>
  <c r="D44" i="1"/>
  <c r="E36" i="1"/>
  <c r="E35" i="1" s="1"/>
  <c r="F36" i="1"/>
  <c r="G36" i="1"/>
  <c r="G35" i="1" s="1"/>
  <c r="D36" i="1"/>
  <c r="D35" i="1" s="1"/>
  <c r="F35" i="1" l="1"/>
  <c r="F44" i="3"/>
  <c r="F41" i="3"/>
  <c r="G42" i="3"/>
  <c r="E44" i="3"/>
  <c r="E41" i="3"/>
  <c r="G41" i="3" s="1"/>
  <c r="E21" i="3"/>
  <c r="G21" i="3" s="1"/>
  <c r="E24" i="3"/>
  <c r="D24" i="3"/>
  <c r="D21" i="3"/>
  <c r="D41" i="3"/>
  <c r="D44" i="3"/>
  <c r="I35" i="1"/>
  <c r="H35" i="1"/>
  <c r="D43" i="1"/>
  <c r="G43" i="1"/>
  <c r="H43" i="1" s="1"/>
  <c r="F43" i="1"/>
  <c r="E43" i="1"/>
  <c r="H44" i="1"/>
  <c r="H36" i="1"/>
  <c r="I36" i="1"/>
  <c r="I44" i="1"/>
  <c r="I43" i="1" l="1"/>
  <c r="H13" i="1"/>
  <c r="I94" i="1"/>
  <c r="I110" i="1"/>
  <c r="H98" i="1"/>
  <c r="I98" i="1"/>
  <c r="H93" i="1"/>
  <c r="I93" i="1"/>
  <c r="H64" i="1"/>
  <c r="H60" i="1"/>
  <c r="H59" i="1"/>
  <c r="H58" i="1"/>
  <c r="H15" i="1"/>
  <c r="E40" i="1"/>
  <c r="E31" i="1"/>
  <c r="E30" i="1" s="1"/>
  <c r="D230" i="1" s="1"/>
  <c r="D232" i="1" s="1"/>
  <c r="E23" i="1"/>
  <c r="E22" i="1" s="1"/>
  <c r="G40" i="1"/>
  <c r="H40" i="1" s="1"/>
  <c r="F40" i="1"/>
  <c r="D40" i="1"/>
  <c r="F23" i="1"/>
  <c r="G23" i="1"/>
  <c r="G19" i="1"/>
  <c r="D19" i="1"/>
  <c r="D18" i="1" s="1"/>
  <c r="F19" i="1"/>
  <c r="E19" i="1"/>
  <c r="G12" i="1"/>
  <c r="D12" i="1"/>
  <c r="D11" i="1" s="1"/>
  <c r="G14" i="1"/>
  <c r="I12" i="1" l="1"/>
  <c r="G11" i="1"/>
  <c r="I11" i="1" s="1"/>
  <c r="G22" i="1"/>
  <c r="F22" i="1"/>
  <c r="I23" i="1"/>
  <c r="H14" i="1"/>
  <c r="I14" i="1"/>
  <c r="E18" i="1"/>
  <c r="D225" i="1"/>
  <c r="D227" i="1" s="1"/>
  <c r="G18" i="1"/>
  <c r="E225" i="1"/>
  <c r="E46" i="1"/>
  <c r="D235" i="1"/>
  <c r="F18" i="1"/>
  <c r="E39" i="1"/>
  <c r="D39" i="1"/>
  <c r="F39" i="1"/>
  <c r="G39" i="1"/>
  <c r="F219" i="1" l="1"/>
  <c r="F225" i="1"/>
  <c r="E235" i="1"/>
  <c r="I18" i="1"/>
  <c r="H11" i="1"/>
  <c r="I39" i="1"/>
  <c r="I41" i="1"/>
  <c r="I32" i="1"/>
  <c r="E237" i="1" l="1"/>
  <c r="F235" i="1"/>
  <c r="H91" i="1" l="1"/>
  <c r="I77" i="1"/>
  <c r="H77" i="1"/>
  <c r="H84" i="1" l="1"/>
  <c r="I84" i="1"/>
  <c r="H69" i="1"/>
  <c r="I69" i="1"/>
  <c r="H70" i="1"/>
  <c r="I70" i="1"/>
  <c r="G158" i="3" l="1"/>
  <c r="G163" i="3" l="1"/>
  <c r="G180" i="3" l="1"/>
  <c r="G178" i="3"/>
  <c r="G175" i="3"/>
  <c r="G172" i="3"/>
  <c r="G171" i="3"/>
  <c r="G170" i="3"/>
  <c r="G169" i="3"/>
  <c r="G167" i="3"/>
  <c r="G166" i="3"/>
  <c r="G165" i="3"/>
  <c r="G164" i="3"/>
  <c r="G162" i="3"/>
  <c r="G160" i="3"/>
  <c r="G159" i="3"/>
  <c r="G147" i="3"/>
  <c r="G145" i="3"/>
  <c r="G142" i="3"/>
  <c r="G139" i="3"/>
  <c r="G138" i="3"/>
  <c r="G137" i="3"/>
  <c r="G136" i="3"/>
  <c r="G135" i="3"/>
  <c r="G133" i="3"/>
  <c r="G132" i="3"/>
  <c r="G131" i="3"/>
  <c r="G130" i="3"/>
  <c r="G129" i="3"/>
  <c r="G127" i="3"/>
  <c r="G126" i="3"/>
  <c r="G125" i="3"/>
  <c r="G124" i="3"/>
  <c r="G181" i="3" l="1"/>
  <c r="G114" i="3"/>
  <c r="H178" i="1"/>
  <c r="I198" i="1"/>
  <c r="H198" i="1"/>
  <c r="I196" i="1"/>
  <c r="H196" i="1"/>
  <c r="I195" i="1"/>
  <c r="H195" i="1"/>
  <c r="I194" i="1"/>
  <c r="H194" i="1"/>
  <c r="H193" i="1"/>
  <c r="H192" i="1"/>
  <c r="H190" i="1"/>
  <c r="H189" i="1"/>
  <c r="H188" i="1"/>
  <c r="H187" i="1"/>
  <c r="H186" i="1"/>
  <c r="H185" i="1"/>
  <c r="H184" i="1"/>
  <c r="H183" i="1"/>
  <c r="H181" i="1"/>
  <c r="H180" i="1"/>
  <c r="H179" i="1"/>
  <c r="H141" i="1" l="1"/>
  <c r="I115" i="1"/>
  <c r="I143" i="1"/>
  <c r="H143" i="1"/>
  <c r="I142" i="1"/>
  <c r="H142" i="1"/>
  <c r="I141" i="1"/>
  <c r="I140" i="1"/>
  <c r="H140" i="1"/>
  <c r="I139" i="1"/>
  <c r="H139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27" i="1"/>
  <c r="H127" i="1"/>
  <c r="I126" i="1"/>
  <c r="H126" i="1"/>
  <c r="I123" i="1"/>
  <c r="I121" i="1"/>
  <c r="I120" i="1"/>
  <c r="I119" i="1"/>
  <c r="I118" i="1"/>
  <c r="H115" i="1"/>
  <c r="I113" i="1"/>
  <c r="I111" i="1"/>
  <c r="I109" i="1"/>
  <c r="G79" i="3"/>
  <c r="G33" i="3"/>
  <c r="F32" i="3"/>
  <c r="E32" i="3"/>
  <c r="D32" i="3"/>
  <c r="G23" i="3"/>
  <c r="C61" i="4"/>
  <c r="H60" i="4"/>
  <c r="G60" i="4"/>
  <c r="G59" i="4"/>
  <c r="F59" i="4"/>
  <c r="H59" i="4" s="1"/>
  <c r="E59" i="4"/>
  <c r="E61" i="4" s="1"/>
  <c r="D59" i="4"/>
  <c r="C59" i="4"/>
  <c r="G58" i="4"/>
  <c r="F58" i="4"/>
  <c r="H58" i="4" s="1"/>
  <c r="E58" i="4"/>
  <c r="D58" i="4"/>
  <c r="C58" i="4"/>
  <c r="H57" i="4"/>
  <c r="G57" i="4"/>
  <c r="H56" i="4"/>
  <c r="G56" i="4"/>
  <c r="H55" i="4"/>
  <c r="H54" i="4"/>
  <c r="G54" i="4"/>
  <c r="H53" i="4"/>
  <c r="G53" i="4"/>
  <c r="H52" i="4"/>
  <c r="G52" i="4"/>
  <c r="F51" i="4"/>
  <c r="H51" i="4" s="1"/>
  <c r="E51" i="4"/>
  <c r="D51" i="4"/>
  <c r="C51" i="4"/>
  <c r="H50" i="4"/>
  <c r="G50" i="4"/>
  <c r="F49" i="4"/>
  <c r="H49" i="4" s="1"/>
  <c r="E49" i="4"/>
  <c r="D49" i="4"/>
  <c r="C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F40" i="4"/>
  <c r="H40" i="4" s="1"/>
  <c r="E40" i="4"/>
  <c r="D40" i="4"/>
  <c r="C40" i="4"/>
  <c r="H39" i="4"/>
  <c r="G39" i="4"/>
  <c r="H38" i="4"/>
  <c r="G38" i="4"/>
  <c r="H37" i="4"/>
  <c r="G37" i="4"/>
  <c r="H36" i="4"/>
  <c r="G36" i="4"/>
  <c r="F35" i="4"/>
  <c r="H35" i="4" s="1"/>
  <c r="E35" i="4"/>
  <c r="D35" i="4"/>
  <c r="C35" i="4"/>
  <c r="H34" i="4"/>
  <c r="H33" i="4"/>
  <c r="H32" i="4"/>
  <c r="G32" i="4"/>
  <c r="H31" i="4"/>
  <c r="G31" i="4"/>
  <c r="F30" i="4"/>
  <c r="H30" i="4" s="1"/>
  <c r="E30" i="4"/>
  <c r="D30" i="4"/>
  <c r="C30" i="4"/>
  <c r="F29" i="4"/>
  <c r="H29" i="4" s="1"/>
  <c r="E29" i="4"/>
  <c r="D29" i="4"/>
  <c r="C29" i="4"/>
  <c r="H28" i="4"/>
  <c r="G28" i="4"/>
  <c r="H27" i="4"/>
  <c r="G27" i="4"/>
  <c r="F27" i="4"/>
  <c r="E27" i="4"/>
  <c r="D27" i="4"/>
  <c r="C27" i="4"/>
  <c r="H26" i="4"/>
  <c r="G26" i="4"/>
  <c r="F25" i="4"/>
  <c r="H25" i="4" s="1"/>
  <c r="E25" i="4"/>
  <c r="D25" i="4"/>
  <c r="C25" i="4"/>
  <c r="H24" i="4"/>
  <c r="G24" i="4"/>
  <c r="H23" i="4"/>
  <c r="G23" i="4"/>
  <c r="H22" i="4"/>
  <c r="G22" i="4"/>
  <c r="F21" i="4"/>
  <c r="H21" i="4" s="1"/>
  <c r="E21" i="4"/>
  <c r="D21" i="4"/>
  <c r="D61" i="4" s="1"/>
  <c r="C21" i="4"/>
  <c r="F12" i="4"/>
  <c r="F11" i="4"/>
  <c r="E10" i="4"/>
  <c r="E13" i="4" s="1"/>
  <c r="D10" i="4"/>
  <c r="F10" i="4" s="1"/>
  <c r="C10" i="4"/>
  <c r="C13" i="4" s="1"/>
  <c r="F11" i="3"/>
  <c r="I91" i="1"/>
  <c r="I60" i="1"/>
  <c r="I59" i="1"/>
  <c r="H68" i="1"/>
  <c r="I68" i="1"/>
  <c r="H89" i="1"/>
  <c r="I89" i="1"/>
  <c r="H85" i="1"/>
  <c r="I85" i="1"/>
  <c r="H83" i="1"/>
  <c r="I83" i="1"/>
  <c r="H81" i="1"/>
  <c r="I81" i="1"/>
  <c r="H76" i="1"/>
  <c r="I76" i="1"/>
  <c r="F14" i="3" l="1"/>
  <c r="G14" i="3" s="1"/>
  <c r="I207" i="1"/>
  <c r="G22" i="3"/>
  <c r="G34" i="3"/>
  <c r="G24" i="3"/>
  <c r="F13" i="4"/>
  <c r="G29" i="4"/>
  <c r="G30" i="4"/>
  <c r="G35" i="4"/>
  <c r="G49" i="4"/>
  <c r="D13" i="4"/>
  <c r="G21" i="4"/>
  <c r="G25" i="4"/>
  <c r="G40" i="4"/>
  <c r="G51" i="4"/>
  <c r="F61" i="4"/>
  <c r="H79" i="1"/>
  <c r="I79" i="1"/>
  <c r="H80" i="1"/>
  <c r="I80" i="1"/>
  <c r="H82" i="1"/>
  <c r="I82" i="1"/>
  <c r="H86" i="1"/>
  <c r="I86" i="1"/>
  <c r="H87" i="1"/>
  <c r="I87" i="1"/>
  <c r="H90" i="1"/>
  <c r="I90" i="1"/>
  <c r="H92" i="1"/>
  <c r="I92" i="1"/>
  <c r="H94" i="1"/>
  <c r="H97" i="1"/>
  <c r="I97" i="1"/>
  <c r="I75" i="1"/>
  <c r="H75" i="1"/>
  <c r="I74" i="1"/>
  <c r="H74" i="1"/>
  <c r="I72" i="1"/>
  <c r="H72" i="1"/>
  <c r="I67" i="1"/>
  <c r="H67" i="1"/>
  <c r="I64" i="1"/>
  <c r="I58" i="1"/>
  <c r="H61" i="4" l="1"/>
  <c r="G61" i="4"/>
  <c r="F31" i="1" l="1"/>
  <c r="F46" i="1" s="1"/>
  <c r="G31" i="1"/>
  <c r="I31" i="1" l="1"/>
  <c r="G30" i="1"/>
  <c r="F30" i="1"/>
  <c r="H16" i="1"/>
  <c r="D31" i="1"/>
  <c r="D46" i="1" s="1"/>
  <c r="E230" i="1" l="1"/>
  <c r="I30" i="1"/>
  <c r="D30" i="1"/>
  <c r="H12" i="1"/>
  <c r="I40" i="1"/>
  <c r="F230" i="1" l="1"/>
  <c r="E232" i="1"/>
</calcChain>
</file>

<file path=xl/sharedStrings.xml><?xml version="1.0" encoding="utf-8"?>
<sst xmlns="http://schemas.openxmlformats.org/spreadsheetml/2006/main" count="743" uniqueCount="196">
  <si>
    <t>OPĆI DIO</t>
  </si>
  <si>
    <t>Račun prihoda/primitaka</t>
  </si>
  <si>
    <t>Naziv računa</t>
  </si>
  <si>
    <t>Ostvarenje/izvršenje 2020.</t>
  </si>
  <si>
    <t>Izvorni plan 2021</t>
  </si>
  <si>
    <t xml:space="preserve">Ostvarenje/izvršenje 2021. </t>
  </si>
  <si>
    <t>Indeks</t>
  </si>
  <si>
    <t>1.</t>
  </si>
  <si>
    <t>2.</t>
  </si>
  <si>
    <t>3.</t>
  </si>
  <si>
    <t>4.</t>
  </si>
  <si>
    <t>5.</t>
  </si>
  <si>
    <t>6=5/2*100</t>
  </si>
  <si>
    <t>7=5/4*100</t>
  </si>
  <si>
    <t xml:space="preserve">Prihodi iz nadležnog proračuna i od HZZO-a temeljem ugovornih obveza </t>
  </si>
  <si>
    <t>Prihodi iz nadležnog proračuna za financiranje rashoda poslovanja</t>
  </si>
  <si>
    <t xml:space="preserve">Prihodi iz nadležnog proračuna za financiranje rashoda za nabavu nefinacijske imovine </t>
  </si>
  <si>
    <t>Ukupno prihodi:</t>
  </si>
  <si>
    <t>PRIHODI I PRIMITCI</t>
  </si>
  <si>
    <t>RASHODI I IZDACI</t>
  </si>
  <si>
    <t>Rashodi za zaposlene</t>
  </si>
  <si>
    <t>Plaće za redovan rad</t>
  </si>
  <si>
    <t xml:space="preserve">Ostali rashodi za zaposlene </t>
  </si>
  <si>
    <t xml:space="preserve">Doprinosi na plaće </t>
  </si>
  <si>
    <t xml:space="preserve">Doprinosi za obvezno zdravstveno osiguranje </t>
  </si>
  <si>
    <t xml:space="preserve">Materijalni rashodi </t>
  </si>
  <si>
    <t xml:space="preserve">Naknade troškova zaposlenima </t>
  </si>
  <si>
    <t xml:space="preserve">Službena putovanja </t>
  </si>
  <si>
    <t xml:space="preserve">Naknade za prijevoz, za rad na terenu i odvojeni život </t>
  </si>
  <si>
    <t>Rashodi za materijal i energiju</t>
  </si>
  <si>
    <t xml:space="preserve">Uredski materijal i ostali materijalni rashodi </t>
  </si>
  <si>
    <t xml:space="preserve">Energija </t>
  </si>
  <si>
    <t>Materijal i dijelovi za tekuće i investicijsko održavanje</t>
  </si>
  <si>
    <t xml:space="preserve">Rashodi za usluge </t>
  </si>
  <si>
    <t>Usluge telefona, pošte i prijevoza</t>
  </si>
  <si>
    <t xml:space="preserve">Komunalne usluge </t>
  </si>
  <si>
    <t xml:space="preserve">Računalne usluge </t>
  </si>
  <si>
    <t xml:space="preserve">Ostale usluge </t>
  </si>
  <si>
    <t xml:space="preserve">Naknade troškva osobama izvan radnog odnosa </t>
  </si>
  <si>
    <t xml:space="preserve">Ostali nespomenuti rashodi poslovanja </t>
  </si>
  <si>
    <t xml:space="preserve">Reprezentacija </t>
  </si>
  <si>
    <t>Pristojbe i naknade</t>
  </si>
  <si>
    <t xml:space="preserve">Ostali nespomenuti troškovi poslovanja </t>
  </si>
  <si>
    <t>Naknade za rad predstavničkih i izvršnih tijela, povjerenstava i slično</t>
  </si>
  <si>
    <t xml:space="preserve">Financijski rashodi </t>
  </si>
  <si>
    <t xml:space="preserve">Ostali financijski rashodi </t>
  </si>
  <si>
    <t xml:space="preserve">Bankarske usluge i usluge platnog prometa </t>
  </si>
  <si>
    <t>Ukupno rashodi:</t>
  </si>
  <si>
    <t>Sitan inventar i auto gume</t>
  </si>
  <si>
    <t xml:space="preserve">Usluge tekućeg i investicijskog održavanja </t>
  </si>
  <si>
    <t xml:space="preserve">Usluge promidžbe i informiranja </t>
  </si>
  <si>
    <t xml:space="preserve">Zakupnine i najamnine </t>
  </si>
  <si>
    <t xml:space="preserve">Intelektualne i osobne usluge </t>
  </si>
  <si>
    <t xml:space="preserve">Premije osiguranja </t>
  </si>
  <si>
    <t xml:space="preserve">Članarine i norme </t>
  </si>
  <si>
    <t>Plaće za prekovremeni rad</t>
  </si>
  <si>
    <t>Plaće za posebne uvjete rada</t>
  </si>
  <si>
    <t xml:space="preserve">Stručno usavršavanje djelatnika </t>
  </si>
  <si>
    <t xml:space="preserve">Ostale naknade troškova zaposlenima </t>
  </si>
  <si>
    <t>Tekući plan 2021</t>
  </si>
  <si>
    <t xml:space="preserve">PREGLED UKUPNIH PRIHODA I RASHODA PO IZVORIMA FINANCIRANJA </t>
  </si>
  <si>
    <t xml:space="preserve">Naziv izvora financiranja </t>
  </si>
  <si>
    <t>Ostvarenje/izvršenje 2021</t>
  </si>
  <si>
    <t xml:space="preserve">Indeks </t>
  </si>
  <si>
    <t xml:space="preserve">Opći prihodi i primici </t>
  </si>
  <si>
    <t>Donos</t>
  </si>
  <si>
    <t xml:space="preserve">Prihodi </t>
  </si>
  <si>
    <t>Rashodi</t>
  </si>
  <si>
    <t xml:space="preserve">Vlastiti prihodi </t>
  </si>
  <si>
    <t xml:space="preserve">Rashodi </t>
  </si>
  <si>
    <t xml:space="preserve">Prihod za posebne nemjene </t>
  </si>
  <si>
    <t xml:space="preserve">Donos </t>
  </si>
  <si>
    <t>Pomoći</t>
  </si>
  <si>
    <t>Ukupni prihodi</t>
  </si>
  <si>
    <t>Ukupni rashodi</t>
  </si>
  <si>
    <t xml:space="preserve">Ukupno odnos </t>
  </si>
  <si>
    <t>Ukupno donos</t>
  </si>
  <si>
    <t xml:space="preserve">PO PROGRAMSKOJ, EKONOMSKOJ I IZVORIMA FINANCIRANJA </t>
  </si>
  <si>
    <t>POSEBNI DIO</t>
  </si>
  <si>
    <t xml:space="preserve">IZVJEŠTAJ O IZVRŠENJU FINANCIJSKOG PLANA HRVATSKOG POVIJESNOG MUZEJA ZA 2021. GODINU </t>
  </si>
  <si>
    <t xml:space="preserve">Prihodi iz nadležnog proračuna za financiranje rashoda za nabavu nefinancijske imovine </t>
  </si>
  <si>
    <t>Sufinanciranje cijene usluge, participacije i sl.</t>
  </si>
  <si>
    <t>5.= 4/3*100</t>
  </si>
  <si>
    <t xml:space="preserve">Prihodi za posebne namjene </t>
  </si>
  <si>
    <t xml:space="preserve">Materijal i sirovine </t>
  </si>
  <si>
    <t xml:space="preserve">Ostala nematerijalna imovina </t>
  </si>
  <si>
    <t>Uredska oprema i namještaj</t>
  </si>
  <si>
    <t>Knjige, umjetnička djela i ostale izložbene vrijednosti</t>
  </si>
  <si>
    <t>Muzejski izlošci</t>
  </si>
  <si>
    <t>Knjige</t>
  </si>
  <si>
    <t xml:space="preserve">Usluge tekućeg i investicijkog održavanja </t>
  </si>
  <si>
    <t xml:space="preserve">Zdravstvene i veterinarske usluge </t>
  </si>
  <si>
    <t>Materijal i sirovine</t>
  </si>
  <si>
    <t>Službena, radna i zaštitna odjeća i obuća</t>
  </si>
  <si>
    <t xml:space="preserve">Oznaka IF </t>
  </si>
  <si>
    <t xml:space="preserve">Naziv izvora finaciranja </t>
  </si>
  <si>
    <t>Ostvarenje/izvršenje 2021.</t>
  </si>
  <si>
    <t>PRIHODI</t>
  </si>
  <si>
    <t>RASHODI</t>
  </si>
  <si>
    <t>Vlastiti prihodi</t>
  </si>
  <si>
    <t>ODNOS</t>
  </si>
  <si>
    <t>6.=4/3*100</t>
  </si>
  <si>
    <t>Izvorni plan 2022</t>
  </si>
  <si>
    <t xml:space="preserve">Ostvarenje/izvršenje 2022. </t>
  </si>
  <si>
    <t>Ostvarenje/izvršenje 2022.</t>
  </si>
  <si>
    <t xml:space="preserve">Prihodi iz nadležnog proračuna za financiranje redovnih materijalnih rashoda </t>
  </si>
  <si>
    <t xml:space="preserve">Prihodi iz nadležnog proračuna za financiranje programa </t>
  </si>
  <si>
    <t>6413</t>
  </si>
  <si>
    <t>Kamate na oročena sredstva i depozite po viđenju</t>
  </si>
  <si>
    <t>6415</t>
  </si>
  <si>
    <t>Prihodi od pozitivnih tečajnih razlika i razlika zbog primjene valutne klauzule</t>
  </si>
  <si>
    <t>6614</t>
  </si>
  <si>
    <t>Prihodi od prodaje proizvoda i robe</t>
  </si>
  <si>
    <t>6615</t>
  </si>
  <si>
    <t>Prihodi od pruženih usluga</t>
  </si>
  <si>
    <t>Kamate na oročena sredstva i depozite po viđenju i  prihodi od zateznih kamata</t>
  </si>
  <si>
    <t>Konto prihoda/primitaka</t>
  </si>
  <si>
    <t>Naziv konta</t>
  </si>
  <si>
    <t xml:space="preserve">Izvori </t>
  </si>
  <si>
    <t>6324</t>
  </si>
  <si>
    <t>Kapitalne pomoći od institucija i tijela  EU</t>
  </si>
  <si>
    <t xml:space="preserve">Prihodi za financiranje programa </t>
  </si>
  <si>
    <t>6.</t>
  </si>
  <si>
    <t>7.</t>
  </si>
  <si>
    <t>8=7/4*100</t>
  </si>
  <si>
    <t>9=7/6*100</t>
  </si>
  <si>
    <t xml:space="preserve">Troškovi sudskih postupaka </t>
  </si>
  <si>
    <t xml:space="preserve">Ostale zatezne kamate </t>
  </si>
  <si>
    <t xml:space="preserve">Roba 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</si>
  <si>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</si>
  <si>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</si>
  <si>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</si>
  <si>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</si>
  <si>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</si>
  <si>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</si>
  <si>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</si>
  <si>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</si>
  <si>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4124</t>
  </si>
  <si>
    <t>Ostala prava</t>
  </si>
  <si>
    <t>4221</t>
  </si>
  <si>
    <t xml:space="preserve">Oprema </t>
  </si>
  <si>
    <t>4511</t>
  </si>
  <si>
    <t>Dodatna ulaganja na građevinskim objektima</t>
  </si>
  <si>
    <t>7.= 6/5*100</t>
  </si>
  <si>
    <t>Izvorni plan 2022.</t>
  </si>
  <si>
    <t>Pomoći od međunarodnih organizacija te institucija i tijela EU</t>
  </si>
  <si>
    <t xml:space="preserve">Prihodi po posebnim propisima </t>
  </si>
  <si>
    <t>Ostali nespomenuti prihodi</t>
  </si>
  <si>
    <t>Pomoći proračunu iz drugih proračuna</t>
  </si>
  <si>
    <t xml:space="preserve"> Tekuće pomoći iz gradskih proračuna</t>
  </si>
  <si>
    <t>Licence</t>
  </si>
  <si>
    <t>Opći prihodi i primici</t>
  </si>
  <si>
    <t>Ostali prihodi za posebne namjene</t>
  </si>
  <si>
    <t xml:space="preserve">Ostale pomoći i darovnice </t>
  </si>
  <si>
    <t>Ostali programi EU-Fond solidarnosti Europske unije - potres ožujak 2020.</t>
  </si>
  <si>
    <t>Plaće</t>
  </si>
  <si>
    <t>Doprinosi na plaće</t>
  </si>
  <si>
    <t>Naknade troškova zaposlenima</t>
  </si>
  <si>
    <t>Rashodi za usluge</t>
  </si>
  <si>
    <t>Ostali nespomenuti rashodi poslovanja</t>
  </si>
  <si>
    <t>Ostali financijski rashodi</t>
  </si>
  <si>
    <t>Nematerijalna imovina</t>
  </si>
  <si>
    <t>Postrojenja i oprema</t>
  </si>
  <si>
    <t xml:space="preserve">PO PROGRAMSKOJ, EKONOMSKOJ KLASIFIKACIJI I IZVORIMA FINANCIRANJA </t>
  </si>
  <si>
    <t>ZA REDOVNE MATERIJALNE RASHODE PO EKONOMSKOJ KLASIFIKACIJI I IZVORIMA FINANCIRANJA</t>
  </si>
  <si>
    <t>Rashodi za nabavu proizvedene dugotrajne imovine</t>
  </si>
  <si>
    <t>Materijalni rashodi</t>
  </si>
  <si>
    <t>Rashodi za nabavu neproizvedene dugotrajne imovine</t>
  </si>
  <si>
    <t>Rashodi za dodatna ulaganja na nefinancijskoj imovini</t>
  </si>
  <si>
    <t xml:space="preserve">POSEBNI DIO </t>
  </si>
  <si>
    <t>Prihodi iz nadležnog proračuna i od HZZO-a temeljem ugovornih obveza</t>
  </si>
  <si>
    <t>Prihodi od imovine</t>
  </si>
  <si>
    <t>Prihodi od prodaje proizvoda i robe te pruženih usluga i prihodi od donacija</t>
  </si>
  <si>
    <t>Prihodi od upravnih i administrativnih pristojbi, pristojbi po posebnim propisima i naknada</t>
  </si>
  <si>
    <t>rihodi od prodaje proizvoda i robe te pruženih usluga i prihodi od donacija</t>
  </si>
  <si>
    <t>Pomoći iz inozemstva i od subjekata unutar općeg proračuna</t>
  </si>
  <si>
    <t>Prihodi od prodaje proizvoda i robe te pruženih usluga</t>
  </si>
  <si>
    <t>Financijski rashodi</t>
  </si>
  <si>
    <t>OPĆI DIO PO IZVORIMA FINANCIRRANJA</t>
  </si>
  <si>
    <t>ZA FOND SOLIDARNOSTI EUROPSKE UNIJE - POTRES OŽUJAK 2020. PO EKONOMSKOJ KLASIFIKACIJI I IZVORIMA FINANCIRANJA</t>
  </si>
  <si>
    <t xml:space="preserve">Prihodi od prodaje proivedene dugotrajne imovine </t>
  </si>
  <si>
    <t>Prihodi od prodaje postrojenja i opreme</t>
  </si>
  <si>
    <t>Indeks izvšenja u odnosu na prethodnu godinu</t>
  </si>
  <si>
    <t xml:space="preserve">Indeks izvršenja plana </t>
  </si>
  <si>
    <t>RASHODI I IZDATCI</t>
  </si>
  <si>
    <t>IZVJEŠTAJ O IZVRŠENJU FINANCIJSKOG PLANA HRVATSKOG POVIJESNOG MUZEJA ZA RAZDOBLJE OD 01.01.2022. DO 31.12.2022. GODINE</t>
  </si>
  <si>
    <t>Oprema za grijanje, ventilaciju i hlađenje</t>
  </si>
  <si>
    <t>Izvor 31</t>
  </si>
  <si>
    <t>Izvor 43</t>
  </si>
  <si>
    <t>Izvor 52</t>
  </si>
  <si>
    <t>Izvor 11</t>
  </si>
  <si>
    <t xml:space="preserve">Oprema za održavanje i zaštitu </t>
  </si>
  <si>
    <t>Razlika u prihodima i rashodima u 2021. godini je nastala jer je dio rashoda podmiren iz vlastitih izvora.</t>
  </si>
  <si>
    <t>Razlika u prihodima i rashodima u 2022. godini je nastala jer je uplaćen dio prihoda za 2021. godinu, i uplaćen je dio za I privremenu situaciju obnove Palače VOKR s kojim je podmiren račun od Relianca u siječnju 2023. godine.</t>
  </si>
  <si>
    <t xml:space="preserve">Tekući plan 2022. po II rebalansu </t>
  </si>
  <si>
    <t xml:space="preserve">Donos iz prethodnih godina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</si>
</sst>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 applyAlignment="1">
      <alignment vertical="justify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justify"/>
    </xf>
    <xf numFmtId="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vertical="justify"/>
    </xf>
    <xf numFmtId="4" fontId="1" fillId="0" borderId="1" xfId="0" applyNumberFormat="1" applyFont="1" applyBorder="1"/>
    <xf numFmtId="0" fontId="1" fillId="0" borderId="0" xfId="0" applyFont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vertical="justify"/>
    </xf>
    <xf numFmtId="4" fontId="0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 vertical="justify"/>
    </xf>
    <xf numFmtId="0" fontId="0" fillId="0" borderId="1" xfId="0" applyFill="1" applyBorder="1"/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4" fontId="1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4" fontId="1" fillId="0" borderId="0" xfId="0" applyNumberFormat="1" applyFont="1"/>
    <xf numFmtId="164" fontId="4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justify"/>
    </xf>
    <xf numFmtId="4" fontId="0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ont="1" applyFill="1" applyBorder="1" applyAlignment="1">
      <alignment vertical="justify"/>
    </xf>
    <xf numFmtId="4" fontId="0" fillId="2" borderId="1" xfId="0" applyNumberFormat="1" applyFont="1" applyFill="1" applyBorder="1"/>
    <xf numFmtId="4" fontId="0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justify"/>
    </xf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164" fontId="0" fillId="0" borderId="0" xfId="0" applyNumberFormat="1" applyFont="1" applyAlignment="1"/>
    <xf numFmtId="0" fontId="0" fillId="2" borderId="1" xfId="0" applyFont="1" applyFill="1" applyBorder="1" applyAlignment="1"/>
    <xf numFmtId="4" fontId="4" fillId="0" borderId="1" xfId="0" applyNumberFormat="1" applyFont="1" applyBorder="1"/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4" fontId="0" fillId="0" borderId="2" xfId="0" applyNumberFormat="1" applyFont="1" applyBorder="1"/>
    <xf numFmtId="4" fontId="0" fillId="0" borderId="2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justify"/>
    </xf>
    <xf numFmtId="0" fontId="1" fillId="0" borderId="0" xfId="0" applyFont="1" applyFill="1"/>
    <xf numFmtId="0" fontId="1" fillId="0" borderId="0" xfId="0" applyFont="1" applyAlignment="1"/>
    <xf numFmtId="0" fontId="0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0" xfId="0" applyFont="1" applyFill="1"/>
    <xf numFmtId="4" fontId="1" fillId="3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1" fillId="3" borderId="1" xfId="0" applyFont="1" applyFill="1" applyBorder="1" applyAlignment="1">
      <alignment horizontal="left"/>
    </xf>
    <xf numFmtId="4" fontId="1" fillId="0" borderId="0" xfId="0" applyNumberFormat="1" applyFont="1" applyFill="1"/>
    <xf numFmtId="0" fontId="1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4" fontId="0" fillId="0" borderId="3" xfId="0" applyNumberFormat="1" applyFont="1" applyBorder="1"/>
    <xf numFmtId="0" fontId="1" fillId="0" borderId="4" xfId="0" applyFont="1" applyFill="1" applyBorder="1"/>
    <xf numFmtId="164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0" fillId="0" borderId="0" xfId="0" applyNumberFormat="1" applyFont="1" applyFill="1"/>
    <xf numFmtId="4" fontId="0" fillId="0" borderId="6" xfId="0" applyNumberFormat="1" applyFont="1" applyFill="1" applyBorder="1"/>
    <xf numFmtId="0" fontId="1" fillId="0" borderId="0" xfId="0" applyFont="1" applyBorder="1" applyAlignment="1">
      <alignment horizontal="center"/>
    </xf>
    <xf numFmtId="4" fontId="0" fillId="0" borderId="2" xfId="0" applyNumberFormat="1" applyFont="1" applyFill="1" applyBorder="1"/>
    <xf numFmtId="164" fontId="0" fillId="0" borderId="0" xfId="0" applyNumberFormat="1" applyFont="1"/>
    <xf numFmtId="4" fontId="8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 vertical="justify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9345-A433-40C8-82A8-D5261E610BEE}">
  <dimension ref="A2:O241"/>
  <sheetViews>
    <sheetView tabSelected="1" workbookViewId="0">
      <selection activeCell="N14" sqref="N14"/>
    </sheetView>
  </sheetViews>
  <sheetFormatPr defaultRowHeight="15" x14ac:dyDescent="0.25"/>
  <cols>
    <col min="1" max="1" width="9.140625" style="21"/>
    <col min="2" max="2" width="18.5703125" style="21" customWidth="1"/>
    <col min="3" max="3" width="35.5703125" style="21" customWidth="1"/>
    <col min="4" max="4" width="21.28515625" style="21" customWidth="1"/>
    <col min="5" max="5" width="18.5703125" style="21" customWidth="1"/>
    <col min="6" max="6" width="19.85546875" style="21" customWidth="1"/>
    <col min="7" max="7" width="21.5703125" style="21" customWidth="1"/>
    <col min="8" max="9" width="18.5703125" style="21" customWidth="1"/>
    <col min="10" max="10" width="11.7109375" style="21" bestFit="1" customWidth="1"/>
    <col min="11" max="11" width="10.140625" style="21" bestFit="1" customWidth="1"/>
    <col min="12" max="12" width="12.7109375" style="21" bestFit="1" customWidth="1"/>
    <col min="13" max="13" width="11.7109375" style="21" bestFit="1" customWidth="1"/>
    <col min="14" max="16384" width="9.140625" style="21"/>
  </cols>
  <sheetData>
    <row r="2" spans="1:13" x14ac:dyDescent="0.25">
      <c r="B2" s="86" t="s">
        <v>0</v>
      </c>
      <c r="C2" s="86"/>
      <c r="D2" s="86"/>
      <c r="E2" s="86"/>
      <c r="F2" s="86"/>
      <c r="G2" s="86"/>
      <c r="H2" s="86"/>
      <c r="I2" s="86"/>
    </row>
    <row r="3" spans="1:13" x14ac:dyDescent="0.25">
      <c r="A3" s="86" t="s">
        <v>185</v>
      </c>
      <c r="B3" s="86"/>
      <c r="C3" s="86"/>
      <c r="D3" s="86"/>
      <c r="E3" s="86"/>
      <c r="F3" s="86"/>
      <c r="G3" s="86"/>
      <c r="H3" s="86"/>
      <c r="I3" s="86"/>
    </row>
    <row r="4" spans="1:13" x14ac:dyDescent="0.25">
      <c r="A4" s="86" t="s">
        <v>164</v>
      </c>
      <c r="B4" s="86"/>
      <c r="C4" s="86"/>
      <c r="D4" s="86"/>
      <c r="E4" s="86"/>
      <c r="F4" s="86"/>
      <c r="G4" s="86"/>
      <c r="H4" s="86"/>
      <c r="I4" s="86"/>
    </row>
    <row r="5" spans="1:13" x14ac:dyDescent="0.25">
      <c r="B5" s="56"/>
      <c r="C5" s="56"/>
      <c r="D5" s="56"/>
      <c r="E5" s="56"/>
      <c r="F5" s="56"/>
      <c r="G5" s="56"/>
      <c r="H5" s="56"/>
      <c r="I5" s="56"/>
    </row>
    <row r="6" spans="1:13" x14ac:dyDescent="0.25">
      <c r="A6" s="86" t="s">
        <v>18</v>
      </c>
      <c r="B6" s="86"/>
      <c r="C6" s="86"/>
      <c r="D6" s="86"/>
      <c r="E6" s="86"/>
      <c r="F6" s="86"/>
      <c r="G6" s="86"/>
      <c r="H6" s="86"/>
      <c r="I6" s="86"/>
    </row>
    <row r="8" spans="1:13" ht="45" x14ac:dyDescent="0.25">
      <c r="A8" s="6" t="s">
        <v>118</v>
      </c>
      <c r="B8" s="4" t="s">
        <v>116</v>
      </c>
      <c r="C8" s="4" t="s">
        <v>117</v>
      </c>
      <c r="D8" s="4" t="s">
        <v>96</v>
      </c>
      <c r="E8" s="4" t="s">
        <v>144</v>
      </c>
      <c r="F8" s="4" t="s">
        <v>194</v>
      </c>
      <c r="G8" s="4" t="s">
        <v>103</v>
      </c>
      <c r="H8" s="4" t="s">
        <v>182</v>
      </c>
      <c r="I8" s="4" t="s">
        <v>183</v>
      </c>
    </row>
    <row r="9" spans="1:13" x14ac:dyDescent="0.25">
      <c r="A9" s="31" t="s">
        <v>7</v>
      </c>
      <c r="B9" s="31" t="s">
        <v>8</v>
      </c>
      <c r="C9" s="31" t="s">
        <v>9</v>
      </c>
      <c r="D9" s="31" t="s">
        <v>10</v>
      </c>
      <c r="E9" s="31" t="s">
        <v>11</v>
      </c>
      <c r="F9" s="31" t="s">
        <v>122</v>
      </c>
      <c r="G9" s="31" t="s">
        <v>123</v>
      </c>
      <c r="H9" s="31" t="s">
        <v>124</v>
      </c>
      <c r="I9" s="31" t="s">
        <v>125</v>
      </c>
    </row>
    <row r="10" spans="1:13" ht="18" customHeight="1" x14ac:dyDescent="0.25">
      <c r="A10" s="39">
        <v>11</v>
      </c>
      <c r="B10" s="43" t="s">
        <v>151</v>
      </c>
      <c r="C10" s="44"/>
      <c r="D10" s="44"/>
      <c r="E10" s="44"/>
      <c r="F10" s="44"/>
      <c r="G10" s="44"/>
      <c r="H10" s="44"/>
      <c r="I10" s="44"/>
    </row>
    <row r="11" spans="1:13" s="63" customFormat="1" ht="18" customHeight="1" x14ac:dyDescent="0.25">
      <c r="A11" s="36"/>
      <c r="B11" s="35">
        <v>67</v>
      </c>
      <c r="C11" s="9" t="s">
        <v>170</v>
      </c>
      <c r="D11" s="59">
        <f>+D12+D14</f>
        <v>6409532.6500000004</v>
      </c>
      <c r="E11" s="59">
        <f t="shared" ref="E11" si="0">+E12+E14</f>
        <v>7830655.8099999996</v>
      </c>
      <c r="F11" s="59">
        <f>+F12+F14</f>
        <v>10554209.32</v>
      </c>
      <c r="G11" s="59">
        <f>+G12+G14</f>
        <v>8527117.7899999991</v>
      </c>
      <c r="H11" s="10">
        <f>+G11/D11*100</f>
        <v>133.03805839884438</v>
      </c>
      <c r="I11" s="10">
        <f t="shared" ref="I11:I16" si="1">+G11/F11*100</f>
        <v>80.793525421570848</v>
      </c>
    </row>
    <row r="12" spans="1:13" s="9" customFormat="1" ht="45" x14ac:dyDescent="0.25">
      <c r="A12" s="6"/>
      <c r="B12" s="6">
        <v>671</v>
      </c>
      <c r="C12" s="7" t="s">
        <v>105</v>
      </c>
      <c r="D12" s="8">
        <f>+D13</f>
        <v>5381584.9000000004</v>
      </c>
      <c r="E12" s="8">
        <f>+E13</f>
        <v>6074155.8099999996</v>
      </c>
      <c r="F12" s="8">
        <f>+F13</f>
        <v>7884271.7999999998</v>
      </c>
      <c r="G12" s="8">
        <f>+G13</f>
        <v>6142435.0899999999</v>
      </c>
      <c r="H12" s="10">
        <f>+G12/D12*100</f>
        <v>114.13803190208891</v>
      </c>
      <c r="I12" s="10">
        <f>+G12/F12*100</f>
        <v>77.907449740634263</v>
      </c>
    </row>
    <row r="13" spans="1:13" ht="30" x14ac:dyDescent="0.25">
      <c r="A13" s="12"/>
      <c r="B13" s="12">
        <v>6711</v>
      </c>
      <c r="C13" s="13" t="s">
        <v>15</v>
      </c>
      <c r="D13" s="14">
        <v>5381584.9000000004</v>
      </c>
      <c r="E13" s="14">
        <v>6074155.8099999996</v>
      </c>
      <c r="F13" s="14">
        <v>7884271.7999999998</v>
      </c>
      <c r="G13" s="78">
        <f>6143916.34-1481.25</f>
        <v>6142435.0899999999</v>
      </c>
      <c r="H13" s="20">
        <f>+G13/D13*100</f>
        <v>114.13803190208891</v>
      </c>
      <c r="I13" s="20">
        <f t="shared" si="1"/>
        <v>77.907449740634263</v>
      </c>
      <c r="L13" s="33"/>
    </row>
    <row r="14" spans="1:13" ht="30" customHeight="1" x14ac:dyDescent="0.25">
      <c r="A14" s="12"/>
      <c r="B14" s="6">
        <v>671</v>
      </c>
      <c r="C14" s="7" t="s">
        <v>106</v>
      </c>
      <c r="D14" s="8">
        <f>+D15+D16</f>
        <v>1027947.75</v>
      </c>
      <c r="E14" s="8">
        <f>+E15+E16</f>
        <v>1756500</v>
      </c>
      <c r="F14" s="8">
        <f>+F15+F16</f>
        <v>2669937.52</v>
      </c>
      <c r="G14" s="8">
        <f>+G15+G16</f>
        <v>2384682.7000000002</v>
      </c>
      <c r="H14" s="10">
        <f>+G14/D14*100</f>
        <v>231.98481634888543</v>
      </c>
      <c r="I14" s="10">
        <f t="shared" si="1"/>
        <v>89.316048863944957</v>
      </c>
      <c r="K14" s="33"/>
      <c r="L14" s="33"/>
      <c r="M14" s="33"/>
    </row>
    <row r="15" spans="1:13" ht="33.75" customHeight="1" x14ac:dyDescent="0.25">
      <c r="A15" s="12"/>
      <c r="B15" s="12">
        <v>6711</v>
      </c>
      <c r="C15" s="13" t="s">
        <v>15</v>
      </c>
      <c r="D15" s="14">
        <v>592752.15</v>
      </c>
      <c r="E15" s="26">
        <v>663105.52</v>
      </c>
      <c r="F15" s="26">
        <v>1422604.52</v>
      </c>
      <c r="G15" s="26">
        <v>1220359.3799999999</v>
      </c>
      <c r="H15" s="20">
        <f>+G15/D15*100</f>
        <v>205.88021148468206</v>
      </c>
      <c r="I15" s="20">
        <f>+G15/F15*100</f>
        <v>85.783460044116822</v>
      </c>
      <c r="K15" s="33"/>
      <c r="M15" s="33"/>
    </row>
    <row r="16" spans="1:13" ht="45" x14ac:dyDescent="0.25">
      <c r="A16" s="12"/>
      <c r="B16" s="12">
        <v>6712</v>
      </c>
      <c r="C16" s="13" t="s">
        <v>80</v>
      </c>
      <c r="D16" s="14">
        <v>435195.6</v>
      </c>
      <c r="E16" s="26">
        <v>1093394.48</v>
      </c>
      <c r="F16" s="26">
        <v>1247333</v>
      </c>
      <c r="G16" s="26">
        <v>1164323.32</v>
      </c>
      <c r="H16" s="20">
        <f t="shared" ref="H16" si="2">+G16/D16*100</f>
        <v>267.54023248396817</v>
      </c>
      <c r="I16" s="20">
        <f t="shared" si="1"/>
        <v>93.345026548644199</v>
      </c>
      <c r="L16" s="33"/>
      <c r="M16" s="33"/>
    </row>
    <row r="17" spans="1:15" ht="15.75" customHeight="1" x14ac:dyDescent="0.25">
      <c r="A17" s="39">
        <v>31</v>
      </c>
      <c r="B17" s="39" t="s">
        <v>99</v>
      </c>
      <c r="C17" s="40"/>
      <c r="D17" s="41"/>
      <c r="E17" s="41"/>
      <c r="F17" s="41"/>
      <c r="G17" s="41"/>
      <c r="H17" s="42"/>
      <c r="I17" s="42"/>
    </row>
    <row r="18" spans="1:15" s="63" customFormat="1" ht="15.75" customHeight="1" x14ac:dyDescent="0.25">
      <c r="A18" s="36"/>
      <c r="B18" s="36">
        <v>64</v>
      </c>
      <c r="C18" s="62" t="s">
        <v>171</v>
      </c>
      <c r="D18" s="25">
        <f>+D19</f>
        <v>15.3</v>
      </c>
      <c r="E18" s="25">
        <f t="shared" ref="E18:G18" si="3">+E19</f>
        <v>5</v>
      </c>
      <c r="F18" s="25">
        <f t="shared" si="3"/>
        <v>100</v>
      </c>
      <c r="G18" s="25">
        <f t="shared" si="3"/>
        <v>24.34</v>
      </c>
      <c r="H18" s="10">
        <f t="shared" ref="H18:H28" si="4">+G18/D18*100</f>
        <v>159.08496732026143</v>
      </c>
      <c r="I18" s="10">
        <f>+G18/F18*100</f>
        <v>24.34</v>
      </c>
    </row>
    <row r="19" spans="1:15" s="9" customFormat="1" ht="45" x14ac:dyDescent="0.25">
      <c r="A19" s="6"/>
      <c r="B19" s="6">
        <v>641</v>
      </c>
      <c r="C19" s="7" t="s">
        <v>115</v>
      </c>
      <c r="D19" s="8">
        <f>+D20+D21</f>
        <v>15.3</v>
      </c>
      <c r="E19" s="25">
        <f>+E20+E21</f>
        <v>5</v>
      </c>
      <c r="F19" s="25">
        <f>+F20+F21</f>
        <v>100</v>
      </c>
      <c r="G19" s="25">
        <f>+G20+G21</f>
        <v>24.34</v>
      </c>
      <c r="H19" s="10">
        <f t="shared" si="4"/>
        <v>159.08496732026143</v>
      </c>
      <c r="I19" s="10">
        <f>+G19/F19*100</f>
        <v>24.34</v>
      </c>
    </row>
    <row r="20" spans="1:15" ht="23.25" customHeight="1" x14ac:dyDescent="0.25">
      <c r="A20" s="12"/>
      <c r="B20" s="38" t="s">
        <v>107</v>
      </c>
      <c r="C20" s="37" t="s">
        <v>108</v>
      </c>
      <c r="D20" s="37">
        <v>9.0500000000000007</v>
      </c>
      <c r="E20" s="26">
        <v>3</v>
      </c>
      <c r="F20" s="26">
        <v>50</v>
      </c>
      <c r="G20" s="26">
        <v>10.84</v>
      </c>
      <c r="H20" s="20">
        <f t="shared" si="4"/>
        <v>119.77900552486187</v>
      </c>
      <c r="I20" s="20">
        <f>+G20/F20*100</f>
        <v>21.68</v>
      </c>
      <c r="L20" s="33"/>
      <c r="M20" s="33"/>
    </row>
    <row r="21" spans="1:15" ht="23.25" customHeight="1" x14ac:dyDescent="0.25">
      <c r="A21" s="12"/>
      <c r="B21" s="38" t="s">
        <v>109</v>
      </c>
      <c r="C21" s="37" t="s">
        <v>110</v>
      </c>
      <c r="D21" s="26">
        <v>6.25</v>
      </c>
      <c r="E21" s="26">
        <v>2</v>
      </c>
      <c r="F21" s="26">
        <v>50</v>
      </c>
      <c r="G21" s="26">
        <v>13.5</v>
      </c>
      <c r="H21" s="20">
        <f t="shared" si="4"/>
        <v>216</v>
      </c>
      <c r="I21" s="20">
        <f t="shared" ref="I21:I24" si="5">+G21/F21*100</f>
        <v>27</v>
      </c>
      <c r="M21" s="33"/>
    </row>
    <row r="22" spans="1:15" s="9" customFormat="1" ht="23.25" customHeight="1" x14ac:dyDescent="0.25">
      <c r="A22" s="6"/>
      <c r="B22" s="35">
        <v>66</v>
      </c>
      <c r="C22" s="36" t="s">
        <v>172</v>
      </c>
      <c r="D22" s="25">
        <f>+D23</f>
        <v>91413.900000000009</v>
      </c>
      <c r="E22" s="25">
        <f t="shared" ref="E22:G22" si="6">+E23</f>
        <v>41203</v>
      </c>
      <c r="F22" s="25">
        <f t="shared" si="6"/>
        <v>117948.3</v>
      </c>
      <c r="G22" s="25">
        <f t="shared" si="6"/>
        <v>117215.92</v>
      </c>
      <c r="H22" s="10">
        <f t="shared" si="4"/>
        <v>128.22548868388722</v>
      </c>
      <c r="I22" s="10">
        <f>+G22/F22*100</f>
        <v>99.379066930171945</v>
      </c>
      <c r="M22" s="29"/>
    </row>
    <row r="23" spans="1:15" s="9" customFormat="1" ht="23.25" customHeight="1" x14ac:dyDescent="0.25">
      <c r="A23" s="6"/>
      <c r="B23" s="35">
        <v>661</v>
      </c>
      <c r="C23" s="36" t="s">
        <v>112</v>
      </c>
      <c r="D23" s="8">
        <f>+D24+D25</f>
        <v>91413.900000000009</v>
      </c>
      <c r="E23" s="25">
        <f>+E24+E25</f>
        <v>41203</v>
      </c>
      <c r="F23" s="25">
        <f>+F24+F25</f>
        <v>117948.3</v>
      </c>
      <c r="G23" s="25">
        <f>+G24+G25</f>
        <v>117215.92</v>
      </c>
      <c r="H23" s="10">
        <f t="shared" si="4"/>
        <v>128.22548868388722</v>
      </c>
      <c r="I23" s="10">
        <f t="shared" si="5"/>
        <v>99.379066930171945</v>
      </c>
      <c r="K23" s="29"/>
      <c r="L23" s="29"/>
    </row>
    <row r="24" spans="1:15" ht="23.25" customHeight="1" x14ac:dyDescent="0.25">
      <c r="A24" s="12"/>
      <c r="B24" s="38" t="s">
        <v>111</v>
      </c>
      <c r="C24" s="37" t="s">
        <v>112</v>
      </c>
      <c r="D24" s="26">
        <v>13186.6</v>
      </c>
      <c r="E24" s="26">
        <v>11203</v>
      </c>
      <c r="F24" s="26">
        <v>11920</v>
      </c>
      <c r="G24" s="26">
        <v>5580.5</v>
      </c>
      <c r="H24" s="20">
        <f t="shared" si="4"/>
        <v>42.319475831525942</v>
      </c>
      <c r="I24" s="20">
        <f t="shared" si="5"/>
        <v>46.816275167785236</v>
      </c>
      <c r="L24" s="33"/>
      <c r="M24" s="33"/>
      <c r="N24" s="33"/>
      <c r="O24" s="33"/>
    </row>
    <row r="25" spans="1:15" ht="23.25" customHeight="1" x14ac:dyDescent="0.25">
      <c r="A25" s="12"/>
      <c r="B25" s="38" t="s">
        <v>113</v>
      </c>
      <c r="C25" s="37" t="s">
        <v>114</v>
      </c>
      <c r="D25" s="26">
        <v>78227.3</v>
      </c>
      <c r="E25" s="26">
        <v>30000</v>
      </c>
      <c r="F25" s="26">
        <v>106028.3</v>
      </c>
      <c r="G25" s="26">
        <v>111635.42</v>
      </c>
      <c r="H25" s="20">
        <f t="shared" si="4"/>
        <v>142.70647203725554</v>
      </c>
      <c r="I25" s="20">
        <f>+G25/F25*100</f>
        <v>105.28832396633729</v>
      </c>
      <c r="K25" s="33"/>
      <c r="M25" s="33"/>
    </row>
    <row r="26" spans="1:15" s="9" customFormat="1" ht="23.25" customHeight="1" x14ac:dyDescent="0.25">
      <c r="A26" s="6"/>
      <c r="B26" s="35">
        <v>72</v>
      </c>
      <c r="C26" s="36" t="s">
        <v>180</v>
      </c>
      <c r="D26" s="25">
        <f>+D28</f>
        <v>2000</v>
      </c>
      <c r="E26" s="25">
        <f t="shared" ref="E26:G26" si="7">+E28</f>
        <v>0</v>
      </c>
      <c r="F26" s="25">
        <f t="shared" si="7"/>
        <v>0</v>
      </c>
      <c r="G26" s="25">
        <f t="shared" si="7"/>
        <v>0</v>
      </c>
      <c r="H26" s="10">
        <f t="shared" si="4"/>
        <v>0</v>
      </c>
      <c r="I26" s="10" t="e">
        <f>+G26/F26*100</f>
        <v>#DIV/0!</v>
      </c>
    </row>
    <row r="27" spans="1:15" s="9" customFormat="1" ht="23.25" customHeight="1" x14ac:dyDescent="0.25">
      <c r="A27" s="6"/>
      <c r="B27" s="35">
        <v>722</v>
      </c>
      <c r="C27" s="36" t="s">
        <v>181</v>
      </c>
      <c r="D27" s="25">
        <f>+D28</f>
        <v>2000</v>
      </c>
      <c r="E27" s="25">
        <f t="shared" ref="E27:G27" si="8">+E28</f>
        <v>0</v>
      </c>
      <c r="F27" s="25">
        <f t="shared" si="8"/>
        <v>0</v>
      </c>
      <c r="G27" s="25">
        <f t="shared" si="8"/>
        <v>0</v>
      </c>
      <c r="H27" s="10">
        <f t="shared" si="4"/>
        <v>0</v>
      </c>
      <c r="I27" s="10" t="e">
        <f>+G27/F27*100</f>
        <v>#DIV/0!</v>
      </c>
    </row>
    <row r="28" spans="1:15" ht="23.25" customHeight="1" x14ac:dyDescent="0.25">
      <c r="A28" s="12"/>
      <c r="B28" s="38">
        <v>7221</v>
      </c>
      <c r="C28" s="37" t="s">
        <v>86</v>
      </c>
      <c r="D28" s="26">
        <v>2000</v>
      </c>
      <c r="E28" s="26">
        <v>0</v>
      </c>
      <c r="F28" s="26">
        <v>0</v>
      </c>
      <c r="G28" s="26">
        <v>0</v>
      </c>
      <c r="H28" s="10">
        <f t="shared" si="4"/>
        <v>0</v>
      </c>
      <c r="I28" s="10" t="e">
        <f>+G28/F28*100</f>
        <v>#DIV/0!</v>
      </c>
    </row>
    <row r="29" spans="1:15" ht="12.75" customHeight="1" x14ac:dyDescent="0.25">
      <c r="A29" s="39">
        <v>43</v>
      </c>
      <c r="B29" s="39" t="s">
        <v>152</v>
      </c>
      <c r="C29" s="45"/>
      <c r="D29" s="41"/>
      <c r="E29" s="41"/>
      <c r="F29" s="41"/>
      <c r="G29" s="41"/>
      <c r="H29" s="42"/>
      <c r="I29" s="42"/>
    </row>
    <row r="30" spans="1:15" s="63" customFormat="1" ht="23.25" customHeight="1" x14ac:dyDescent="0.25">
      <c r="A30" s="36"/>
      <c r="B30" s="36">
        <v>65</v>
      </c>
      <c r="C30" s="36" t="s">
        <v>173</v>
      </c>
      <c r="D30" s="25">
        <f>+D31</f>
        <v>12850.38</v>
      </c>
      <c r="E30" s="25">
        <f t="shared" ref="E30:G30" si="9">+E31</f>
        <v>18000</v>
      </c>
      <c r="F30" s="25">
        <f t="shared" si="9"/>
        <v>18000</v>
      </c>
      <c r="G30" s="25">
        <f t="shared" si="9"/>
        <v>10977.91</v>
      </c>
      <c r="H30" s="10">
        <f>+G30/D30*100</f>
        <v>85.428679930087668</v>
      </c>
      <c r="I30" s="10">
        <f>+G30/F30*100</f>
        <v>60.988388888888892</v>
      </c>
    </row>
    <row r="31" spans="1:15" s="9" customFormat="1" ht="28.5" customHeight="1" x14ac:dyDescent="0.25">
      <c r="A31" s="6"/>
      <c r="B31" s="6">
        <v>652</v>
      </c>
      <c r="C31" s="7" t="s">
        <v>83</v>
      </c>
      <c r="D31" s="8">
        <f>+D32</f>
        <v>12850.38</v>
      </c>
      <c r="E31" s="25">
        <f>+E32</f>
        <v>18000</v>
      </c>
      <c r="F31" s="25">
        <f t="shared" ref="F31:G31" si="10">+F32</f>
        <v>18000</v>
      </c>
      <c r="G31" s="25">
        <f t="shared" si="10"/>
        <v>10977.91</v>
      </c>
      <c r="H31" s="10">
        <f>+G31/D31*100</f>
        <v>85.428679930087668</v>
      </c>
      <c r="I31" s="10">
        <f>+G31/F31*100</f>
        <v>60.988388888888892</v>
      </c>
    </row>
    <row r="32" spans="1:15" ht="30" x14ac:dyDescent="0.25">
      <c r="A32" s="12"/>
      <c r="B32" s="12">
        <v>6526</v>
      </c>
      <c r="C32" s="13" t="s">
        <v>81</v>
      </c>
      <c r="D32" s="26">
        <v>12850.38</v>
      </c>
      <c r="E32" s="26">
        <v>18000</v>
      </c>
      <c r="F32" s="26">
        <v>18000</v>
      </c>
      <c r="G32" s="26">
        <v>10977.91</v>
      </c>
      <c r="H32" s="20">
        <f>+G32/D32*100</f>
        <v>85.428679930087668</v>
      </c>
      <c r="I32" s="20">
        <f>+G32/F32*100</f>
        <v>60.988388888888892</v>
      </c>
      <c r="M32" s="33"/>
    </row>
    <row r="33" spans="1:12" x14ac:dyDescent="0.25">
      <c r="A33" s="45"/>
      <c r="B33" s="39" t="s">
        <v>121</v>
      </c>
      <c r="C33" s="40"/>
      <c r="D33" s="41"/>
      <c r="E33" s="41"/>
      <c r="F33" s="41"/>
      <c r="G33" s="41"/>
      <c r="H33" s="42"/>
      <c r="I33" s="42"/>
    </row>
    <row r="34" spans="1:12" ht="20.25" customHeight="1" x14ac:dyDescent="0.25">
      <c r="A34" s="39">
        <v>31</v>
      </c>
      <c r="B34" s="39" t="s">
        <v>99</v>
      </c>
      <c r="C34" s="40"/>
      <c r="D34" s="46"/>
      <c r="E34" s="46"/>
      <c r="F34" s="46"/>
      <c r="G34" s="46"/>
      <c r="H34" s="47"/>
      <c r="I34" s="47"/>
    </row>
    <row r="35" spans="1:12" s="63" customFormat="1" ht="20.25" customHeight="1" x14ac:dyDescent="0.25">
      <c r="A35" s="36"/>
      <c r="B35" s="36">
        <v>66</v>
      </c>
      <c r="C35" s="9" t="s">
        <v>174</v>
      </c>
      <c r="D35" s="25">
        <f>+D36</f>
        <v>0</v>
      </c>
      <c r="E35" s="25">
        <f t="shared" ref="E35:G35" si="11">+E36</f>
        <v>800</v>
      </c>
      <c r="F35" s="25">
        <f t="shared" si="11"/>
        <v>800</v>
      </c>
      <c r="G35" s="25">
        <f t="shared" si="11"/>
        <v>0</v>
      </c>
      <c r="H35" s="10" t="e">
        <f>+G35/D35*100</f>
        <v>#DIV/0!</v>
      </c>
      <c r="I35" s="10">
        <f>+G35/F35*100</f>
        <v>0</v>
      </c>
    </row>
    <row r="36" spans="1:12" s="63" customFormat="1" ht="20.25" customHeight="1" x14ac:dyDescent="0.25">
      <c r="A36" s="36"/>
      <c r="B36" s="36">
        <v>661</v>
      </c>
      <c r="C36" s="62" t="s">
        <v>112</v>
      </c>
      <c r="D36" s="25">
        <f>+D37</f>
        <v>0</v>
      </c>
      <c r="E36" s="25">
        <f t="shared" ref="E36:G36" si="12">+E37</f>
        <v>800</v>
      </c>
      <c r="F36" s="25">
        <f t="shared" si="12"/>
        <v>800</v>
      </c>
      <c r="G36" s="25">
        <f t="shared" si="12"/>
        <v>0</v>
      </c>
      <c r="H36" s="10" t="e">
        <f>+G36/D36*100</f>
        <v>#DIV/0!</v>
      </c>
      <c r="I36" s="10">
        <f>+G36/F36*100</f>
        <v>0</v>
      </c>
    </row>
    <row r="37" spans="1:12" ht="29.25" customHeight="1" x14ac:dyDescent="0.25">
      <c r="A37" s="12"/>
      <c r="B37" s="38" t="s">
        <v>113</v>
      </c>
      <c r="C37" s="37" t="s">
        <v>114</v>
      </c>
      <c r="D37" s="60">
        <v>0</v>
      </c>
      <c r="E37" s="26">
        <v>800</v>
      </c>
      <c r="F37" s="26">
        <v>800</v>
      </c>
      <c r="G37" s="83">
        <v>0</v>
      </c>
      <c r="H37" s="61" t="e">
        <v>#DIV/0!</v>
      </c>
      <c r="I37" s="61">
        <v>0</v>
      </c>
    </row>
    <row r="38" spans="1:12" s="9" customFormat="1" ht="18" customHeight="1" x14ac:dyDescent="0.25">
      <c r="A38" s="39">
        <v>52</v>
      </c>
      <c r="B38" s="39" t="s">
        <v>153</v>
      </c>
      <c r="C38" s="48"/>
      <c r="D38" s="46"/>
      <c r="E38" s="46"/>
      <c r="F38" s="46"/>
      <c r="G38" s="46"/>
      <c r="H38" s="47"/>
      <c r="I38" s="47"/>
    </row>
    <row r="39" spans="1:12" s="63" customFormat="1" ht="31.5" customHeight="1" x14ac:dyDescent="0.25">
      <c r="A39" s="36"/>
      <c r="B39" s="36">
        <v>63</v>
      </c>
      <c r="C39" s="62" t="s">
        <v>175</v>
      </c>
      <c r="D39" s="25">
        <f>+D40</f>
        <v>50000</v>
      </c>
      <c r="E39" s="25">
        <f t="shared" ref="E39:G39" si="13">+E40</f>
        <v>50000</v>
      </c>
      <c r="F39" s="25">
        <f t="shared" si="13"/>
        <v>95475</v>
      </c>
      <c r="G39" s="25">
        <f t="shared" si="13"/>
        <v>95475</v>
      </c>
      <c r="H39" s="10">
        <f>+G39/D39*100</f>
        <v>190.95</v>
      </c>
      <c r="I39" s="10">
        <f>+G39/F39*100</f>
        <v>100</v>
      </c>
    </row>
    <row r="40" spans="1:12" s="9" customFormat="1" x14ac:dyDescent="0.25">
      <c r="A40" s="6"/>
      <c r="B40" s="6">
        <v>633</v>
      </c>
      <c r="C40" s="7" t="s">
        <v>148</v>
      </c>
      <c r="D40" s="8">
        <f>+D41</f>
        <v>50000</v>
      </c>
      <c r="E40" s="25">
        <f>+E41</f>
        <v>50000</v>
      </c>
      <c r="F40" s="25">
        <f>+F41</f>
        <v>95475</v>
      </c>
      <c r="G40" s="25">
        <f>+G41</f>
        <v>95475</v>
      </c>
      <c r="H40" s="10">
        <f>+G40/D40*100</f>
        <v>190.95</v>
      </c>
      <c r="I40" s="10">
        <f>+G40/F40*100</f>
        <v>100</v>
      </c>
    </row>
    <row r="41" spans="1:12" s="9" customFormat="1" ht="29.25" customHeight="1" x14ac:dyDescent="0.25">
      <c r="A41" s="6"/>
      <c r="B41" s="38">
        <v>6331</v>
      </c>
      <c r="C41" s="37" t="s">
        <v>149</v>
      </c>
      <c r="D41" s="26">
        <v>50000</v>
      </c>
      <c r="E41" s="26">
        <v>50000</v>
      </c>
      <c r="F41" s="26">
        <v>95475</v>
      </c>
      <c r="G41" s="26">
        <v>95475</v>
      </c>
      <c r="H41" s="20">
        <f>+G41/D41*100</f>
        <v>190.95</v>
      </c>
      <c r="I41" s="20">
        <f>+G41/F41*100</f>
        <v>100</v>
      </c>
    </row>
    <row r="42" spans="1:12" ht="24" customHeight="1" x14ac:dyDescent="0.25">
      <c r="A42" s="49">
        <v>57</v>
      </c>
      <c r="B42" s="39" t="s">
        <v>154</v>
      </c>
      <c r="C42" s="40"/>
      <c r="D42" s="46"/>
      <c r="E42" s="46"/>
      <c r="F42" s="46"/>
      <c r="G42" s="46"/>
      <c r="H42" s="47"/>
      <c r="I42" s="47"/>
    </row>
    <row r="43" spans="1:12" s="63" customFormat="1" ht="34.5" customHeight="1" x14ac:dyDescent="0.25">
      <c r="A43" s="35"/>
      <c r="B43" s="36">
        <v>63</v>
      </c>
      <c r="C43" s="62" t="s">
        <v>175</v>
      </c>
      <c r="D43" s="25">
        <f>+D44</f>
        <v>221336.18</v>
      </c>
      <c r="E43" s="25">
        <f t="shared" ref="E43:G43" si="14">+E44</f>
        <v>39793747</v>
      </c>
      <c r="F43" s="25">
        <f t="shared" si="14"/>
        <v>39793747</v>
      </c>
      <c r="G43" s="25">
        <f t="shared" si="14"/>
        <v>4601262.6500000004</v>
      </c>
      <c r="H43" s="59">
        <f>+G43/D43*100</f>
        <v>2078.8569903031671</v>
      </c>
      <c r="I43" s="59">
        <f>+G43/F43*100</f>
        <v>11.562778066614337</v>
      </c>
      <c r="L43" s="72"/>
    </row>
    <row r="44" spans="1:12" s="63" customFormat="1" ht="29.25" customHeight="1" x14ac:dyDescent="0.25">
      <c r="A44" s="35"/>
      <c r="B44" s="36">
        <v>632</v>
      </c>
      <c r="C44" s="62" t="s">
        <v>145</v>
      </c>
      <c r="D44" s="25">
        <f>+D45</f>
        <v>221336.18</v>
      </c>
      <c r="E44" s="25">
        <f t="shared" ref="E44:F44" si="15">+E45</f>
        <v>39793747</v>
      </c>
      <c r="F44" s="25">
        <f t="shared" si="15"/>
        <v>39793747</v>
      </c>
      <c r="G44" s="25">
        <f>+G45</f>
        <v>4601262.6500000004</v>
      </c>
      <c r="H44" s="59">
        <f>+G44/D44*100</f>
        <v>2078.8569903031671</v>
      </c>
      <c r="I44" s="59">
        <f>+G44/F44*100</f>
        <v>11.562778066614337</v>
      </c>
    </row>
    <row r="45" spans="1:12" ht="24" customHeight="1" x14ac:dyDescent="0.25">
      <c r="A45" s="12"/>
      <c r="B45" s="38" t="s">
        <v>119</v>
      </c>
      <c r="C45" s="37" t="s">
        <v>120</v>
      </c>
      <c r="D45" s="26">
        <v>221336.18</v>
      </c>
      <c r="E45" s="26">
        <v>39793747</v>
      </c>
      <c r="F45" s="26">
        <v>39793747</v>
      </c>
      <c r="G45" s="26">
        <v>4601262.6500000004</v>
      </c>
      <c r="H45" s="20">
        <f>+G45/D45*100</f>
        <v>2078.8569903031671</v>
      </c>
      <c r="I45" s="20">
        <f>+G45/F45*100</f>
        <v>11.562778066614337</v>
      </c>
    </row>
    <row r="46" spans="1:12" s="9" customFormat="1" ht="24.75" customHeight="1" x14ac:dyDescent="0.25">
      <c r="A46" s="39"/>
      <c r="B46" s="89" t="s">
        <v>17</v>
      </c>
      <c r="C46" s="89"/>
      <c r="D46" s="46">
        <f>+D44+D40+D36+D31+D23+D19+D14+D12+D28</f>
        <v>6787148.4100000001</v>
      </c>
      <c r="E46" s="46">
        <f t="shared" ref="E46" si="16">+E44+E40+E36+E31+E23+E19+E14+E12+E28</f>
        <v>47734410.810000002</v>
      </c>
      <c r="F46" s="46">
        <f>+F44+F40+F36+F31+F23+F19+F14+F12+F28</f>
        <v>50580279.619999997</v>
      </c>
      <c r="G46" s="46">
        <f>+G44+G40+G36+G31+G23+G19+G14+G12+G28</f>
        <v>13352073.609999999</v>
      </c>
      <c r="H46" s="47">
        <f>+G46/D46*100</f>
        <v>196.72582362170564</v>
      </c>
      <c r="I46" s="47">
        <f>+G46/F46*100</f>
        <v>26.397785283734258</v>
      </c>
      <c r="L46" s="29"/>
    </row>
    <row r="47" spans="1:12" s="9" customFormat="1" ht="25.5" customHeight="1" x14ac:dyDescent="0.25">
      <c r="A47" s="39"/>
      <c r="B47" s="89"/>
      <c r="C47" s="89"/>
      <c r="D47" s="46"/>
      <c r="E47" s="46"/>
      <c r="F47" s="46"/>
      <c r="G47" s="46"/>
      <c r="H47" s="49"/>
      <c r="I47" s="47"/>
      <c r="L47" s="29"/>
    </row>
    <row r="50" spans="1:12" x14ac:dyDescent="0.25">
      <c r="B50" s="86" t="s">
        <v>19</v>
      </c>
      <c r="C50" s="86"/>
      <c r="D50" s="86"/>
      <c r="E50" s="86"/>
      <c r="F50" s="86"/>
      <c r="G50" s="86"/>
      <c r="H50" s="86"/>
      <c r="I50" s="86"/>
    </row>
    <row r="51" spans="1:12" x14ac:dyDescent="0.25">
      <c r="B51" s="56"/>
      <c r="C51" s="56"/>
      <c r="D51" s="56"/>
      <c r="E51" s="56"/>
      <c r="F51" s="56"/>
      <c r="G51" s="56"/>
      <c r="H51" s="56"/>
      <c r="I51" s="56"/>
    </row>
    <row r="53" spans="1:12" ht="45" x14ac:dyDescent="0.25">
      <c r="A53" s="6" t="s">
        <v>118</v>
      </c>
      <c r="B53" s="4" t="s">
        <v>116</v>
      </c>
      <c r="C53" s="4" t="s">
        <v>117</v>
      </c>
      <c r="D53" s="4" t="s">
        <v>96</v>
      </c>
      <c r="E53" s="4" t="s">
        <v>144</v>
      </c>
      <c r="F53" s="4" t="s">
        <v>194</v>
      </c>
      <c r="G53" s="4" t="s">
        <v>103</v>
      </c>
      <c r="H53" s="4" t="s">
        <v>182</v>
      </c>
      <c r="I53" s="4" t="s">
        <v>183</v>
      </c>
    </row>
    <row r="54" spans="1:12" x14ac:dyDescent="0.25">
      <c r="A54" s="31" t="s">
        <v>7</v>
      </c>
      <c r="B54" s="31" t="s">
        <v>8</v>
      </c>
      <c r="C54" s="31" t="s">
        <v>9</v>
      </c>
      <c r="D54" s="31" t="s">
        <v>10</v>
      </c>
      <c r="E54" s="31" t="s">
        <v>11</v>
      </c>
      <c r="F54" s="31" t="s">
        <v>122</v>
      </c>
      <c r="G54" s="31" t="s">
        <v>123</v>
      </c>
      <c r="H54" s="31" t="s">
        <v>124</v>
      </c>
      <c r="I54" s="31" t="s">
        <v>125</v>
      </c>
    </row>
    <row r="55" spans="1:12" s="9" customFormat="1" x14ac:dyDescent="0.25">
      <c r="A55" s="39">
        <v>11</v>
      </c>
      <c r="B55" s="43" t="s">
        <v>151</v>
      </c>
      <c r="C55" s="57"/>
      <c r="D55" s="57"/>
      <c r="E55" s="57"/>
      <c r="F55" s="57"/>
      <c r="G55" s="57"/>
      <c r="H55" s="57"/>
      <c r="I55" s="57"/>
    </row>
    <row r="56" spans="1:12" s="63" customFormat="1" x14ac:dyDescent="0.25">
      <c r="A56" s="36"/>
      <c r="B56" s="35">
        <v>31</v>
      </c>
      <c r="C56" s="73" t="s">
        <v>20</v>
      </c>
      <c r="D56" s="59">
        <f>+D57+D61+D63</f>
        <v>3771091.0299999993</v>
      </c>
      <c r="E56" s="59">
        <f t="shared" ref="E56:G56" si="17">+E57+E61+E63</f>
        <v>4241655.8100000005</v>
      </c>
      <c r="F56" s="59">
        <f>+F57+F61+F63</f>
        <v>4399161.8</v>
      </c>
      <c r="G56" s="59">
        <f t="shared" si="17"/>
        <v>3657968.32</v>
      </c>
      <c r="H56" s="10">
        <f t="shared" ref="H56:H57" si="18">+G56/D56*100</f>
        <v>97.000265729464516</v>
      </c>
      <c r="I56" s="10">
        <f t="shared" ref="I56:I57" si="19">+G56/F56*100</f>
        <v>83.151483994064506</v>
      </c>
    </row>
    <row r="57" spans="1:12" s="68" customFormat="1" x14ac:dyDescent="0.25">
      <c r="A57" s="66"/>
      <c r="B57" s="67">
        <v>311</v>
      </c>
      <c r="C57" s="71" t="s">
        <v>155</v>
      </c>
      <c r="D57" s="69">
        <f>+D58+D59+D60</f>
        <v>3124839.2699999996</v>
      </c>
      <c r="E57" s="69">
        <f t="shared" ref="E57:G57" si="20">+E58+E59+E60</f>
        <v>3511048.74</v>
      </c>
      <c r="F57" s="69">
        <f t="shared" si="20"/>
        <v>3616589.19</v>
      </c>
      <c r="G57" s="69">
        <f t="shared" si="20"/>
        <v>2992527.78</v>
      </c>
      <c r="H57" s="10">
        <f t="shared" si="18"/>
        <v>95.765814540598754</v>
      </c>
      <c r="I57" s="10">
        <f t="shared" si="19"/>
        <v>82.744476156552352</v>
      </c>
    </row>
    <row r="58" spans="1:12" x14ac:dyDescent="0.25">
      <c r="A58" s="12"/>
      <c r="B58" s="12">
        <v>3111</v>
      </c>
      <c r="C58" s="13" t="s">
        <v>21</v>
      </c>
      <c r="D58" s="14">
        <v>3114601.1799999997</v>
      </c>
      <c r="E58" s="54">
        <v>3500348.74</v>
      </c>
      <c r="F58" s="54">
        <v>3592589.19</v>
      </c>
      <c r="G58" s="26">
        <v>2973966.33</v>
      </c>
      <c r="H58" s="20">
        <f t="shared" ref="H58:H65" si="21">+G58/D58*100</f>
        <v>95.484659451647687</v>
      </c>
      <c r="I58" s="20">
        <f t="shared" ref="I58:I75" si="22">+G58/F58*100</f>
        <v>82.780584495384517</v>
      </c>
    </row>
    <row r="59" spans="1:12" x14ac:dyDescent="0.25">
      <c r="A59" s="12"/>
      <c r="B59" s="12">
        <v>3113</v>
      </c>
      <c r="C59" s="13" t="s">
        <v>55</v>
      </c>
      <c r="D59" s="14">
        <v>8997.0499999999993</v>
      </c>
      <c r="E59" s="54">
        <v>9000</v>
      </c>
      <c r="F59" s="54">
        <v>20000</v>
      </c>
      <c r="G59" s="85">
        <v>15435.05</v>
      </c>
      <c r="H59" s="20">
        <f t="shared" si="21"/>
        <v>171.556788058308</v>
      </c>
      <c r="I59" s="20">
        <f t="shared" ref="I59" si="23">+G59/F59*100</f>
        <v>77.175249999999991</v>
      </c>
    </row>
    <row r="60" spans="1:12" x14ac:dyDescent="0.25">
      <c r="A60" s="12"/>
      <c r="B60" s="12">
        <v>3114</v>
      </c>
      <c r="C60" s="13" t="s">
        <v>56</v>
      </c>
      <c r="D60" s="14">
        <v>1241.04</v>
      </c>
      <c r="E60" s="54">
        <v>1700</v>
      </c>
      <c r="F60" s="54">
        <v>4000</v>
      </c>
      <c r="G60" s="85">
        <v>3126.3999999999996</v>
      </c>
      <c r="H60" s="20">
        <f t="shared" si="21"/>
        <v>251.91774640623993</v>
      </c>
      <c r="I60" s="20">
        <f t="shared" ref="I60" si="24">+G60/F60*100</f>
        <v>78.16</v>
      </c>
    </row>
    <row r="61" spans="1:12" s="9" customFormat="1" x14ac:dyDescent="0.25">
      <c r="A61" s="6"/>
      <c r="B61" s="6">
        <v>312</v>
      </c>
      <c r="C61" s="7" t="s">
        <v>22</v>
      </c>
      <c r="D61" s="8">
        <f>+D62</f>
        <v>129931.9</v>
      </c>
      <c r="E61" s="8">
        <f t="shared" ref="E61:G61" si="25">+E62</f>
        <v>129000</v>
      </c>
      <c r="F61" s="8">
        <f>+F62</f>
        <v>167400</v>
      </c>
      <c r="G61" s="25">
        <f t="shared" si="25"/>
        <v>166685.41999999998</v>
      </c>
      <c r="H61" s="20">
        <f t="shared" ref="H61:H63" si="26">+G61/D61*100</f>
        <v>128.28675637006771</v>
      </c>
      <c r="I61" s="20">
        <f t="shared" ref="I61:I63" si="27">+G61/F61*100</f>
        <v>99.573130227001187</v>
      </c>
    </row>
    <row r="62" spans="1:12" x14ac:dyDescent="0.25">
      <c r="A62" s="12"/>
      <c r="B62" s="12">
        <v>3121</v>
      </c>
      <c r="C62" s="13" t="s">
        <v>22</v>
      </c>
      <c r="D62" s="14">
        <v>129931.9</v>
      </c>
      <c r="E62" s="14">
        <v>129000</v>
      </c>
      <c r="F62" s="14">
        <v>167400</v>
      </c>
      <c r="G62" s="26">
        <v>166685.41999999998</v>
      </c>
      <c r="H62" s="20">
        <f t="shared" si="26"/>
        <v>128.28675637006771</v>
      </c>
      <c r="I62" s="20">
        <f t="shared" si="27"/>
        <v>99.573130227001187</v>
      </c>
    </row>
    <row r="63" spans="1:12" s="9" customFormat="1" x14ac:dyDescent="0.25">
      <c r="A63" s="6"/>
      <c r="B63" s="6">
        <v>313</v>
      </c>
      <c r="C63" s="7" t="s">
        <v>156</v>
      </c>
      <c r="D63" s="8">
        <f>+D64</f>
        <v>516319.86</v>
      </c>
      <c r="E63" s="8">
        <f t="shared" ref="E63:G63" si="28">+E64</f>
        <v>601607.06999999995</v>
      </c>
      <c r="F63" s="8">
        <f>+F64</f>
        <v>615172.61</v>
      </c>
      <c r="G63" s="25">
        <f t="shared" si="28"/>
        <v>498755.12</v>
      </c>
      <c r="H63" s="20">
        <f t="shared" si="26"/>
        <v>96.598089409150361</v>
      </c>
      <c r="I63" s="20">
        <f t="shared" si="27"/>
        <v>81.075638266794741</v>
      </c>
      <c r="L63" s="29"/>
    </row>
    <row r="64" spans="1:12" ht="30" x14ac:dyDescent="0.25">
      <c r="A64" s="12"/>
      <c r="B64" s="12">
        <v>3132</v>
      </c>
      <c r="C64" s="13" t="s">
        <v>24</v>
      </c>
      <c r="D64" s="14">
        <v>516319.86</v>
      </c>
      <c r="E64" s="14">
        <v>601607.06999999995</v>
      </c>
      <c r="F64" s="14">
        <v>615172.61</v>
      </c>
      <c r="G64" s="26">
        <v>498755.12</v>
      </c>
      <c r="H64" s="20">
        <f t="shared" si="21"/>
        <v>96.598089409150361</v>
      </c>
      <c r="I64" s="20">
        <f t="shared" si="22"/>
        <v>81.075638266794741</v>
      </c>
    </row>
    <row r="65" spans="1:9" s="9" customFormat="1" x14ac:dyDescent="0.25">
      <c r="A65" s="6"/>
      <c r="B65" s="6">
        <v>32</v>
      </c>
      <c r="C65" s="7" t="s">
        <v>166</v>
      </c>
      <c r="D65" s="8">
        <f>+D66+D71+D78+D88</f>
        <v>1605043.47</v>
      </c>
      <c r="E65" s="8">
        <f t="shared" ref="E65:G65" si="29">+E66+E71+E78+E88</f>
        <v>1827500</v>
      </c>
      <c r="F65" s="8">
        <f>+F66+F71+F78+F88</f>
        <v>3454610</v>
      </c>
      <c r="G65" s="25">
        <f t="shared" si="29"/>
        <v>2535691.75</v>
      </c>
      <c r="H65" s="10">
        <f t="shared" si="21"/>
        <v>157.98274609970534</v>
      </c>
      <c r="I65" s="10">
        <f t="shared" si="22"/>
        <v>73.400231864088866</v>
      </c>
    </row>
    <row r="66" spans="1:9" s="9" customFormat="1" x14ac:dyDescent="0.25">
      <c r="A66" s="6"/>
      <c r="B66" s="6">
        <v>321</v>
      </c>
      <c r="C66" s="7" t="s">
        <v>157</v>
      </c>
      <c r="D66" s="8">
        <f>+D67+D68+D69+D70</f>
        <v>85224.36</v>
      </c>
      <c r="E66" s="8">
        <f t="shared" ref="E66:G66" si="30">+E67+E68+E69+E70</f>
        <v>133000</v>
      </c>
      <c r="F66" s="8">
        <f>+F67+F68+F69+F70</f>
        <v>135000</v>
      </c>
      <c r="G66" s="25">
        <f t="shared" si="30"/>
        <v>108678.21</v>
      </c>
      <c r="H66" s="20">
        <f t="shared" ref="H66" si="31">+G66/D66*100</f>
        <v>127.52012452777586</v>
      </c>
      <c r="I66" s="20">
        <f t="shared" ref="I66" si="32">+G66/F66*100</f>
        <v>80.502377777777781</v>
      </c>
    </row>
    <row r="67" spans="1:9" x14ac:dyDescent="0.25">
      <c r="A67" s="12"/>
      <c r="B67" s="12">
        <v>3211</v>
      </c>
      <c r="C67" s="13" t="s">
        <v>27</v>
      </c>
      <c r="D67" s="14">
        <v>1261</v>
      </c>
      <c r="E67" s="14">
        <v>8000</v>
      </c>
      <c r="F67" s="14">
        <v>8000</v>
      </c>
      <c r="G67" s="26">
        <v>6438</v>
      </c>
      <c r="H67" s="20">
        <f t="shared" ref="H67:H75" si="33">+G67/D67*100</f>
        <v>510.54718477398887</v>
      </c>
      <c r="I67" s="20">
        <f t="shared" si="22"/>
        <v>80.474999999999994</v>
      </c>
    </row>
    <row r="68" spans="1:9" ht="30" x14ac:dyDescent="0.25">
      <c r="A68" s="12"/>
      <c r="B68" s="12">
        <v>3212</v>
      </c>
      <c r="C68" s="13" t="s">
        <v>28</v>
      </c>
      <c r="D68" s="14">
        <v>82093.36</v>
      </c>
      <c r="E68" s="14">
        <v>120000</v>
      </c>
      <c r="F68" s="14">
        <v>120000</v>
      </c>
      <c r="G68" s="26">
        <v>95740.21</v>
      </c>
      <c r="H68" s="20">
        <f t="shared" ref="H68" si="34">+G68/D68*100</f>
        <v>116.62357345344374</v>
      </c>
      <c r="I68" s="20">
        <f t="shared" ref="I68" si="35">+G68/F68*100</f>
        <v>79.783508333333344</v>
      </c>
    </row>
    <row r="69" spans="1:9" x14ac:dyDescent="0.25">
      <c r="A69" s="12"/>
      <c r="B69" s="12">
        <v>3213</v>
      </c>
      <c r="C69" s="13" t="s">
        <v>57</v>
      </c>
      <c r="D69" s="14">
        <v>200</v>
      </c>
      <c r="E69" s="14">
        <v>5000</v>
      </c>
      <c r="F69" s="14">
        <v>5000</v>
      </c>
      <c r="G69" s="26">
        <v>5930</v>
      </c>
      <c r="H69" s="20">
        <f t="shared" ref="H69:H70" si="36">+G69/D69*100</f>
        <v>2965</v>
      </c>
      <c r="I69" s="20">
        <f t="shared" ref="I69:I70" si="37">+G69/F69*100</f>
        <v>118.6</v>
      </c>
    </row>
    <row r="70" spans="1:9" x14ac:dyDescent="0.25">
      <c r="A70" s="12"/>
      <c r="B70" s="12">
        <v>3214</v>
      </c>
      <c r="C70" s="13" t="s">
        <v>58</v>
      </c>
      <c r="D70" s="14">
        <v>1670</v>
      </c>
      <c r="E70" s="14">
        <v>0</v>
      </c>
      <c r="F70" s="14">
        <v>2000</v>
      </c>
      <c r="G70" s="26">
        <v>570</v>
      </c>
      <c r="H70" s="20">
        <f t="shared" si="36"/>
        <v>34.131736526946113</v>
      </c>
      <c r="I70" s="20">
        <f t="shared" si="37"/>
        <v>28.499999999999996</v>
      </c>
    </row>
    <row r="71" spans="1:9" s="9" customFormat="1" x14ac:dyDescent="0.25">
      <c r="A71" s="6"/>
      <c r="B71" s="6">
        <v>322</v>
      </c>
      <c r="C71" s="7" t="s">
        <v>29</v>
      </c>
      <c r="D71" s="8">
        <f>+D72+D73+D74+D75+D76+D77</f>
        <v>255046.24</v>
      </c>
      <c r="E71" s="8">
        <f t="shared" ref="E71:G71" si="38">+E72+E73+E74+E75+E76+E77</f>
        <v>241000</v>
      </c>
      <c r="F71" s="8">
        <f>+F72+F73+F74+F75+F76+F77</f>
        <v>594950</v>
      </c>
      <c r="G71" s="25">
        <f t="shared" si="38"/>
        <v>436614.76</v>
      </c>
      <c r="H71" s="20">
        <f t="shared" ref="H71" si="39">+G71/D71*100</f>
        <v>171.19043197813858</v>
      </c>
      <c r="I71" s="20">
        <f t="shared" ref="I71" si="40">+G71/F71*100</f>
        <v>73.386798890663087</v>
      </c>
    </row>
    <row r="72" spans="1:9" ht="30" x14ac:dyDescent="0.25">
      <c r="A72" s="12"/>
      <c r="B72" s="12">
        <v>3221</v>
      </c>
      <c r="C72" s="13" t="s">
        <v>30</v>
      </c>
      <c r="D72" s="14">
        <v>64844.29</v>
      </c>
      <c r="E72" s="14">
        <v>65000</v>
      </c>
      <c r="F72" s="14">
        <v>65000</v>
      </c>
      <c r="G72" s="26">
        <f>67746.39+85.76+214.73</f>
        <v>68046.87999999999</v>
      </c>
      <c r="H72" s="20">
        <f t="shared" si="33"/>
        <v>104.93889284623208</v>
      </c>
      <c r="I72" s="20">
        <f t="shared" si="22"/>
        <v>104.68750769230768</v>
      </c>
    </row>
    <row r="73" spans="1:9" x14ac:dyDescent="0.25">
      <c r="A73" s="12"/>
      <c r="B73" s="12">
        <v>3222</v>
      </c>
      <c r="C73" s="13" t="s">
        <v>92</v>
      </c>
      <c r="D73" s="14">
        <v>0</v>
      </c>
      <c r="E73" s="14">
        <v>0</v>
      </c>
      <c r="F73" s="14">
        <v>0</v>
      </c>
      <c r="G73" s="26">
        <v>0</v>
      </c>
      <c r="H73" s="20" t="e">
        <f t="shared" ref="H73" si="41">+G73/D73*100</f>
        <v>#DIV/0!</v>
      </c>
      <c r="I73" s="20" t="e">
        <f t="shared" ref="I73" si="42">+G73/F73*100</f>
        <v>#DIV/0!</v>
      </c>
    </row>
    <row r="74" spans="1:9" x14ac:dyDescent="0.25">
      <c r="A74" s="12"/>
      <c r="B74" s="12">
        <v>3223</v>
      </c>
      <c r="C74" s="13" t="s">
        <v>31</v>
      </c>
      <c r="D74" s="14">
        <v>180966.11</v>
      </c>
      <c r="E74" s="14">
        <v>151000</v>
      </c>
      <c r="F74" s="14">
        <v>500000</v>
      </c>
      <c r="G74" s="26">
        <v>350473.83</v>
      </c>
      <c r="H74" s="20">
        <f t="shared" si="33"/>
        <v>193.66821224150758</v>
      </c>
      <c r="I74" s="20">
        <f t="shared" si="22"/>
        <v>70.094766000000007</v>
      </c>
    </row>
    <row r="75" spans="1:9" ht="30" x14ac:dyDescent="0.25">
      <c r="A75" s="12"/>
      <c r="B75" s="12">
        <v>3224</v>
      </c>
      <c r="C75" s="13" t="s">
        <v>32</v>
      </c>
      <c r="D75" s="14">
        <v>5171.63</v>
      </c>
      <c r="E75" s="14">
        <v>18000</v>
      </c>
      <c r="F75" s="14">
        <v>18000</v>
      </c>
      <c r="G75" s="26">
        <v>3686.51</v>
      </c>
      <c r="H75" s="20">
        <f t="shared" si="33"/>
        <v>71.283328467040377</v>
      </c>
      <c r="I75" s="20">
        <f t="shared" si="22"/>
        <v>20.480611111111113</v>
      </c>
    </row>
    <row r="76" spans="1:9" x14ac:dyDescent="0.25">
      <c r="A76" s="12"/>
      <c r="B76" s="12">
        <v>3225</v>
      </c>
      <c r="C76" s="13" t="s">
        <v>48</v>
      </c>
      <c r="D76" s="14">
        <v>4064.21</v>
      </c>
      <c r="E76" s="14">
        <v>7000</v>
      </c>
      <c r="F76" s="14">
        <v>8800</v>
      </c>
      <c r="G76" s="26">
        <f>9796.3+1596</f>
        <v>11392.3</v>
      </c>
      <c r="H76" s="20">
        <f t="shared" ref="H76:H77" si="43">+G76/D76*100</f>
        <v>280.30785810772574</v>
      </c>
      <c r="I76" s="20">
        <f t="shared" ref="I76:I77" si="44">+G76/F76*100</f>
        <v>129.45795454545456</v>
      </c>
    </row>
    <row r="77" spans="1:9" ht="30" x14ac:dyDescent="0.25">
      <c r="A77" s="12"/>
      <c r="B77" s="12">
        <v>3227</v>
      </c>
      <c r="C77" s="13" t="s">
        <v>93</v>
      </c>
      <c r="D77" s="14">
        <v>0</v>
      </c>
      <c r="E77" s="14">
        <v>0</v>
      </c>
      <c r="F77" s="14">
        <v>3150</v>
      </c>
      <c r="G77" s="26">
        <v>3015.24</v>
      </c>
      <c r="H77" s="20" t="e">
        <f t="shared" si="43"/>
        <v>#DIV/0!</v>
      </c>
      <c r="I77" s="20">
        <f t="shared" si="44"/>
        <v>95.721904761904753</v>
      </c>
    </row>
    <row r="78" spans="1:9" s="9" customFormat="1" x14ac:dyDescent="0.25">
      <c r="A78" s="6"/>
      <c r="B78" s="6">
        <v>323</v>
      </c>
      <c r="C78" s="7" t="s">
        <v>158</v>
      </c>
      <c r="D78" s="8">
        <f>+D79+D80+D81+D82+D83+D84+D85+D86+D87</f>
        <v>1219698.69</v>
      </c>
      <c r="E78" s="8">
        <f t="shared" ref="E78:G78" si="45">+E79+E80+E81+E82+E83+E84+E85+E86+E87</f>
        <v>1394000</v>
      </c>
      <c r="F78" s="8">
        <f>+F79+F80+F81+F82+F83+F84+F85+F86+F87</f>
        <v>2645160</v>
      </c>
      <c r="G78" s="25">
        <f t="shared" si="45"/>
        <v>1923542.26</v>
      </c>
      <c r="H78" s="20">
        <f t="shared" ref="H78" si="46">+G78/D78*100</f>
        <v>157.70634795057458</v>
      </c>
      <c r="I78" s="20">
        <f t="shared" ref="I78" si="47">+G78/F78*100</f>
        <v>72.719316033812703</v>
      </c>
    </row>
    <row r="79" spans="1:9" x14ac:dyDescent="0.25">
      <c r="A79" s="12"/>
      <c r="B79" s="12">
        <v>3231</v>
      </c>
      <c r="C79" s="13" t="s">
        <v>34</v>
      </c>
      <c r="D79" s="14">
        <v>37650.949999999997</v>
      </c>
      <c r="E79" s="14">
        <v>62000</v>
      </c>
      <c r="F79" s="14">
        <v>62000</v>
      </c>
      <c r="G79" s="26">
        <v>55186.75</v>
      </c>
      <c r="H79" s="20">
        <f t="shared" ref="H79:H97" si="48">+G79/D79*100</f>
        <v>146.5746548227867</v>
      </c>
      <c r="I79" s="20">
        <f t="shared" ref="I79:I97" si="49">+G79/F79*100</f>
        <v>89.010887096774198</v>
      </c>
    </row>
    <row r="80" spans="1:9" ht="30" x14ac:dyDescent="0.25">
      <c r="A80" s="12"/>
      <c r="B80" s="12">
        <v>3232</v>
      </c>
      <c r="C80" s="13" t="s">
        <v>49</v>
      </c>
      <c r="D80" s="14">
        <v>33384.380000000005</v>
      </c>
      <c r="E80" s="14">
        <v>85000</v>
      </c>
      <c r="F80" s="14">
        <v>148000</v>
      </c>
      <c r="G80" s="26">
        <v>150049.79999999999</v>
      </c>
      <c r="H80" s="20">
        <f t="shared" si="48"/>
        <v>449.46109527869015</v>
      </c>
      <c r="I80" s="20">
        <f t="shared" si="49"/>
        <v>101.38499999999999</v>
      </c>
    </row>
    <row r="81" spans="1:13" x14ac:dyDescent="0.25">
      <c r="A81" s="12"/>
      <c r="B81" s="12">
        <v>3233</v>
      </c>
      <c r="C81" s="13" t="s">
        <v>50</v>
      </c>
      <c r="D81" s="14">
        <v>5625</v>
      </c>
      <c r="E81" s="14">
        <v>9500</v>
      </c>
      <c r="F81" s="14">
        <v>15500</v>
      </c>
      <c r="G81" s="26">
        <v>20240.009999999998</v>
      </c>
      <c r="H81" s="20">
        <f t="shared" ref="H81" si="50">+G81/D81*100</f>
        <v>359.82239999999996</v>
      </c>
      <c r="I81" s="20">
        <f t="shared" ref="I81" si="51">+G81/F81*100</f>
        <v>130.58070967741935</v>
      </c>
    </row>
    <row r="82" spans="1:13" x14ac:dyDescent="0.25">
      <c r="A82" s="12"/>
      <c r="B82" s="12">
        <v>3234</v>
      </c>
      <c r="C82" s="13" t="s">
        <v>35</v>
      </c>
      <c r="D82" s="14">
        <v>61659.94</v>
      </c>
      <c r="E82" s="14">
        <v>61500</v>
      </c>
      <c r="F82" s="14">
        <v>61500</v>
      </c>
      <c r="G82" s="26">
        <v>35684.160000000003</v>
      </c>
      <c r="H82" s="20">
        <f t="shared" si="48"/>
        <v>57.872518202255797</v>
      </c>
      <c r="I82" s="20">
        <f t="shared" si="49"/>
        <v>58.023024390243904</v>
      </c>
    </row>
    <row r="83" spans="1:13" x14ac:dyDescent="0.25">
      <c r="A83" s="12"/>
      <c r="B83" s="12">
        <v>3235</v>
      </c>
      <c r="C83" s="13" t="s">
        <v>51</v>
      </c>
      <c r="D83" s="14">
        <v>24057.69</v>
      </c>
      <c r="E83" s="14">
        <v>41500</v>
      </c>
      <c r="F83" s="14">
        <v>745000</v>
      </c>
      <c r="G83" s="26">
        <v>466536.36</v>
      </c>
      <c r="H83" s="20">
        <f t="shared" ref="H83" si="52">+G83/D83*100</f>
        <v>1939.2400517256642</v>
      </c>
      <c r="I83" s="20">
        <f t="shared" ref="I83" si="53">+G83/F83*100</f>
        <v>62.62233020134228</v>
      </c>
    </row>
    <row r="84" spans="1:13" x14ac:dyDescent="0.25">
      <c r="A84" s="12"/>
      <c r="B84" s="12">
        <v>3236</v>
      </c>
      <c r="C84" s="13" t="s">
        <v>91</v>
      </c>
      <c r="D84" s="14">
        <v>3360</v>
      </c>
      <c r="E84" s="14">
        <v>13500</v>
      </c>
      <c r="F84" s="14">
        <v>42160</v>
      </c>
      <c r="G84" s="26">
        <v>39140</v>
      </c>
      <c r="H84" s="20">
        <f t="shared" ref="H84" si="54">+G84/D84*100</f>
        <v>1164.8809523809523</v>
      </c>
      <c r="I84" s="20">
        <f t="shared" ref="I84" si="55">+G84/F84*100</f>
        <v>92.836812144212516</v>
      </c>
    </row>
    <row r="85" spans="1:13" x14ac:dyDescent="0.25">
      <c r="A85" s="12"/>
      <c r="B85" s="12">
        <v>3237</v>
      </c>
      <c r="C85" s="13" t="s">
        <v>52</v>
      </c>
      <c r="D85" s="14">
        <v>135156.89000000001</v>
      </c>
      <c r="E85" s="14">
        <v>120000</v>
      </c>
      <c r="F85" s="14">
        <v>120000</v>
      </c>
      <c r="G85" s="26">
        <v>117269.88</v>
      </c>
      <c r="H85" s="20">
        <f t="shared" ref="H85" si="56">+G85/D85*100</f>
        <v>86.765743130076459</v>
      </c>
      <c r="I85" s="20">
        <f t="shared" ref="I85" si="57">+G85/F85*100</f>
        <v>97.724900000000005</v>
      </c>
    </row>
    <row r="86" spans="1:13" x14ac:dyDescent="0.25">
      <c r="A86" s="12"/>
      <c r="B86" s="12">
        <v>3238</v>
      </c>
      <c r="C86" s="13" t="s">
        <v>36</v>
      </c>
      <c r="D86" s="14">
        <v>62082.76</v>
      </c>
      <c r="E86" s="14">
        <v>101000</v>
      </c>
      <c r="F86" s="14">
        <v>101000</v>
      </c>
      <c r="G86" s="26">
        <f>62401.52+5000</f>
        <v>67401.51999999999</v>
      </c>
      <c r="H86" s="20">
        <f t="shared" si="48"/>
        <v>108.56720931865785</v>
      </c>
      <c r="I86" s="20">
        <f t="shared" si="49"/>
        <v>66.734178217821778</v>
      </c>
    </row>
    <row r="87" spans="1:13" x14ac:dyDescent="0.25">
      <c r="A87" s="12"/>
      <c r="B87" s="12">
        <v>3239</v>
      </c>
      <c r="C87" s="13" t="s">
        <v>37</v>
      </c>
      <c r="D87" s="14">
        <v>856721.08</v>
      </c>
      <c r="E87" s="14">
        <v>900000</v>
      </c>
      <c r="F87" s="14">
        <v>1350000</v>
      </c>
      <c r="G87" s="26">
        <f>906003.78+66030</f>
        <v>972033.78</v>
      </c>
      <c r="H87" s="20">
        <f t="shared" si="48"/>
        <v>113.45977152797502</v>
      </c>
      <c r="I87" s="20">
        <f t="shared" si="49"/>
        <v>72.002502222222219</v>
      </c>
    </row>
    <row r="88" spans="1:13" s="9" customFormat="1" ht="30" x14ac:dyDescent="0.25">
      <c r="A88" s="6"/>
      <c r="B88" s="6">
        <v>329</v>
      </c>
      <c r="C88" s="7" t="s">
        <v>159</v>
      </c>
      <c r="D88" s="8">
        <f>+D89+D90+D91+D92+D93+D94</f>
        <v>45074.18</v>
      </c>
      <c r="E88" s="8">
        <f t="shared" ref="E88:G88" si="58">+E89+E90+E91+E92+E93+E94</f>
        <v>59500</v>
      </c>
      <c r="F88" s="8">
        <f>+F89+F90+F91+F92+F93+F94</f>
        <v>79500</v>
      </c>
      <c r="G88" s="25">
        <f t="shared" si="58"/>
        <v>66856.52</v>
      </c>
      <c r="H88" s="20">
        <f t="shared" ref="H88" si="59">+G88/D88*100</f>
        <v>148.32553803530092</v>
      </c>
      <c r="I88" s="20">
        <f t="shared" ref="I88" si="60">+G88/F88*100</f>
        <v>84.096251572327049</v>
      </c>
    </row>
    <row r="89" spans="1:13" x14ac:dyDescent="0.25">
      <c r="A89" s="12"/>
      <c r="B89" s="12">
        <v>3292</v>
      </c>
      <c r="C89" s="13" t="s">
        <v>53</v>
      </c>
      <c r="D89" s="14">
        <v>26941.83</v>
      </c>
      <c r="E89" s="14">
        <v>42000</v>
      </c>
      <c r="F89" s="14">
        <v>42000</v>
      </c>
      <c r="G89" s="26">
        <v>41482.69</v>
      </c>
      <c r="H89" s="20">
        <f t="shared" ref="H89" si="61">+G89/D89*100</f>
        <v>153.97131523730943</v>
      </c>
      <c r="I89" s="20">
        <f t="shared" ref="I89" si="62">+G89/F89*100</f>
        <v>98.768309523809535</v>
      </c>
    </row>
    <row r="90" spans="1:13" x14ac:dyDescent="0.25">
      <c r="A90" s="12"/>
      <c r="B90" s="12">
        <v>3293</v>
      </c>
      <c r="C90" s="13" t="s">
        <v>40</v>
      </c>
      <c r="D90" s="14">
        <v>0</v>
      </c>
      <c r="E90" s="14">
        <v>0</v>
      </c>
      <c r="F90" s="14">
        <v>0</v>
      </c>
      <c r="G90" s="26">
        <v>0</v>
      </c>
      <c r="H90" s="20" t="e">
        <f t="shared" si="48"/>
        <v>#DIV/0!</v>
      </c>
      <c r="I90" s="20" t="e">
        <f t="shared" si="49"/>
        <v>#DIV/0!</v>
      </c>
    </row>
    <row r="91" spans="1:13" x14ac:dyDescent="0.25">
      <c r="A91" s="12"/>
      <c r="B91" s="12">
        <v>3294</v>
      </c>
      <c r="C91" s="13" t="s">
        <v>54</v>
      </c>
      <c r="D91" s="14">
        <v>4000</v>
      </c>
      <c r="E91" s="14">
        <v>5000</v>
      </c>
      <c r="F91" s="14">
        <v>5000</v>
      </c>
      <c r="G91" s="26">
        <v>3600</v>
      </c>
      <c r="H91" s="20">
        <f t="shared" si="48"/>
        <v>90</v>
      </c>
      <c r="I91" s="20">
        <f t="shared" si="49"/>
        <v>72</v>
      </c>
    </row>
    <row r="92" spans="1:13" x14ac:dyDescent="0.25">
      <c r="A92" s="12"/>
      <c r="B92" s="12">
        <v>3295</v>
      </c>
      <c r="C92" s="13" t="s">
        <v>41</v>
      </c>
      <c r="D92" s="14">
        <v>14132.35</v>
      </c>
      <c r="E92" s="14">
        <v>11500</v>
      </c>
      <c r="F92" s="14">
        <v>11500</v>
      </c>
      <c r="G92" s="26">
        <v>14211.33</v>
      </c>
      <c r="H92" s="20">
        <f t="shared" si="48"/>
        <v>100.55885963763988</v>
      </c>
      <c r="I92" s="20">
        <f t="shared" si="49"/>
        <v>123.57678260869565</v>
      </c>
    </row>
    <row r="93" spans="1:13" ht="21.75" customHeight="1" x14ac:dyDescent="0.25">
      <c r="A93" s="12"/>
      <c r="B93" s="50">
        <v>3296</v>
      </c>
      <c r="C93" s="51" t="s">
        <v>126</v>
      </c>
      <c r="D93" s="14">
        <v>0</v>
      </c>
      <c r="E93" s="14">
        <v>0</v>
      </c>
      <c r="F93" s="14">
        <v>20000</v>
      </c>
      <c r="G93" s="26">
        <v>7562.5</v>
      </c>
      <c r="H93" s="20" t="e">
        <f t="shared" ref="H93" si="63">+G93/D93*100</f>
        <v>#DIV/0!</v>
      </c>
      <c r="I93" s="20">
        <f t="shared" ref="I93" si="64">+G93/F93*100</f>
        <v>37.8125</v>
      </c>
    </row>
    <row r="94" spans="1:13" ht="30.75" customHeight="1" x14ac:dyDescent="0.25">
      <c r="A94" s="12"/>
      <c r="B94" s="12">
        <v>3299</v>
      </c>
      <c r="C94" s="13" t="s">
        <v>42</v>
      </c>
      <c r="D94" s="14">
        <v>0</v>
      </c>
      <c r="E94" s="54">
        <v>1000</v>
      </c>
      <c r="F94" s="54">
        <v>1000</v>
      </c>
      <c r="G94" s="26">
        <v>0</v>
      </c>
      <c r="H94" s="20" t="e">
        <f t="shared" si="48"/>
        <v>#DIV/0!</v>
      </c>
      <c r="I94" s="20">
        <f>+G94/F94*100</f>
        <v>0</v>
      </c>
      <c r="L94" s="33"/>
      <c r="M94" s="84"/>
    </row>
    <row r="95" spans="1:13" s="9" customFormat="1" x14ac:dyDescent="0.25">
      <c r="A95" s="6"/>
      <c r="B95" s="6">
        <v>34</v>
      </c>
      <c r="C95" s="7" t="s">
        <v>177</v>
      </c>
      <c r="D95" s="8">
        <f>+D96</f>
        <v>5450.4</v>
      </c>
      <c r="E95" s="8">
        <f t="shared" ref="E95:G95" si="65">+E96</f>
        <v>5000</v>
      </c>
      <c r="F95" s="8">
        <f t="shared" si="65"/>
        <v>30500</v>
      </c>
      <c r="G95" s="25">
        <f t="shared" si="65"/>
        <v>27471.01</v>
      </c>
      <c r="H95" s="10">
        <f t="shared" si="48"/>
        <v>504.01823719360044</v>
      </c>
      <c r="I95" s="10">
        <f>+G95/F95*100</f>
        <v>90.068885245901626</v>
      </c>
    </row>
    <row r="96" spans="1:13" s="9" customFormat="1" x14ac:dyDescent="0.25">
      <c r="A96" s="6"/>
      <c r="B96" s="6">
        <v>343</v>
      </c>
      <c r="C96" s="7" t="s">
        <v>160</v>
      </c>
      <c r="D96" s="8">
        <f>+D97+D98</f>
        <v>5450.4</v>
      </c>
      <c r="E96" s="8">
        <f t="shared" ref="E96:G96" si="66">+E97+E98</f>
        <v>5000</v>
      </c>
      <c r="F96" s="8">
        <f t="shared" si="66"/>
        <v>30500</v>
      </c>
      <c r="G96" s="25">
        <f t="shared" si="66"/>
        <v>27471.01</v>
      </c>
      <c r="H96" s="20">
        <f t="shared" ref="H96" si="67">+G96/D96*100</f>
        <v>504.01823719360044</v>
      </c>
      <c r="I96" s="20">
        <f>+G96/F96*100</f>
        <v>90.068885245901626</v>
      </c>
    </row>
    <row r="97" spans="1:14" ht="30" x14ac:dyDescent="0.25">
      <c r="A97" s="12"/>
      <c r="B97" s="12">
        <v>3431</v>
      </c>
      <c r="C97" s="13" t="s">
        <v>46</v>
      </c>
      <c r="D97" s="30">
        <v>5450.4</v>
      </c>
      <c r="E97" s="14">
        <v>5000</v>
      </c>
      <c r="F97" s="14">
        <v>5500</v>
      </c>
      <c r="G97" s="26">
        <v>5971.03</v>
      </c>
      <c r="H97" s="20">
        <f t="shared" si="48"/>
        <v>109.55214296198443</v>
      </c>
      <c r="I97" s="20">
        <f t="shared" si="49"/>
        <v>108.56418181818182</v>
      </c>
    </row>
    <row r="98" spans="1:14" ht="21.75" customHeight="1" x14ac:dyDescent="0.25">
      <c r="A98" s="12"/>
      <c r="B98" s="50">
        <v>3433</v>
      </c>
      <c r="C98" s="51" t="s">
        <v>127</v>
      </c>
      <c r="D98" s="30">
        <v>0</v>
      </c>
      <c r="E98" s="14">
        <v>0</v>
      </c>
      <c r="F98" s="14">
        <v>25000</v>
      </c>
      <c r="G98" s="26">
        <v>21499.98</v>
      </c>
      <c r="H98" s="20" t="e">
        <f t="shared" ref="H98" si="68">+G98/D98*100</f>
        <v>#DIV/0!</v>
      </c>
      <c r="I98" s="20">
        <f t="shared" ref="I98" si="69">+G98/F98*100</f>
        <v>85.999920000000003</v>
      </c>
      <c r="L98" s="33"/>
    </row>
    <row r="99" spans="1:14" x14ac:dyDescent="0.25">
      <c r="A99" s="12"/>
      <c r="B99" s="87" t="s">
        <v>47</v>
      </c>
      <c r="C99" s="87"/>
      <c r="D99" s="8">
        <f>+D96+D88+D78+D71+D66+D63+D61+D57</f>
        <v>5381584.8999999994</v>
      </c>
      <c r="E99" s="8">
        <f t="shared" ref="E99:G99" si="70">+E96+E88+E78+E71+E66+E63+E61+E57</f>
        <v>6074155.8100000005</v>
      </c>
      <c r="F99" s="8">
        <f>+F96+F88+F78+F71+F66+F63+F61+F57</f>
        <v>7884271.7999999989</v>
      </c>
      <c r="G99" s="8">
        <f t="shared" si="70"/>
        <v>6221131.0800000001</v>
      </c>
      <c r="H99" s="10">
        <f>+G99/D99*100</f>
        <v>115.60035185917073</v>
      </c>
      <c r="I99" s="10">
        <f>+G99/F99*100</f>
        <v>78.905588719049504</v>
      </c>
      <c r="K99" s="33"/>
      <c r="L99" s="33"/>
    </row>
    <row r="100" spans="1:14" x14ac:dyDescent="0.25">
      <c r="B100" s="22"/>
      <c r="C100" s="22"/>
      <c r="D100" s="23"/>
      <c r="E100" s="23"/>
      <c r="F100" s="23"/>
      <c r="G100" s="23"/>
      <c r="H100" s="24"/>
      <c r="I100" s="24"/>
    </row>
    <row r="101" spans="1:14" x14ac:dyDescent="0.25">
      <c r="B101" s="22"/>
      <c r="C101" s="22"/>
      <c r="D101" s="23"/>
      <c r="E101" s="23"/>
      <c r="F101" s="23"/>
      <c r="G101" s="23"/>
      <c r="H101" s="24"/>
      <c r="I101" s="24"/>
      <c r="M101" s="33"/>
    </row>
    <row r="102" spans="1:14" x14ac:dyDescent="0.25">
      <c r="B102" s="22"/>
      <c r="C102" s="22"/>
      <c r="D102" s="23"/>
      <c r="E102" s="23"/>
      <c r="F102" s="23"/>
      <c r="G102" s="23"/>
      <c r="H102" s="24"/>
      <c r="I102" s="24"/>
    </row>
    <row r="104" spans="1:14" ht="45" x14ac:dyDescent="0.25">
      <c r="A104" s="6" t="s">
        <v>118</v>
      </c>
      <c r="B104" s="4" t="s">
        <v>116</v>
      </c>
      <c r="C104" s="4" t="s">
        <v>117</v>
      </c>
      <c r="D104" s="4" t="s">
        <v>96</v>
      </c>
      <c r="E104" s="4" t="s">
        <v>144</v>
      </c>
      <c r="F104" s="4" t="s">
        <v>194</v>
      </c>
      <c r="G104" s="4" t="s">
        <v>103</v>
      </c>
      <c r="H104" s="4" t="s">
        <v>182</v>
      </c>
      <c r="I104" s="4" t="s">
        <v>183</v>
      </c>
    </row>
    <row r="105" spans="1:14" x14ac:dyDescent="0.25">
      <c r="A105" s="31" t="s">
        <v>7</v>
      </c>
      <c r="B105" s="31" t="s">
        <v>8</v>
      </c>
      <c r="C105" s="31" t="s">
        <v>9</v>
      </c>
      <c r="D105" s="31" t="s">
        <v>10</v>
      </c>
      <c r="E105" s="31" t="s">
        <v>11</v>
      </c>
      <c r="F105" s="31" t="s">
        <v>122</v>
      </c>
      <c r="G105" s="31" t="s">
        <v>123</v>
      </c>
      <c r="H105" s="31" t="s">
        <v>124</v>
      </c>
      <c r="I105" s="31" t="s">
        <v>125</v>
      </c>
    </row>
    <row r="106" spans="1:14" x14ac:dyDescent="0.25">
      <c r="A106" s="39">
        <v>31</v>
      </c>
      <c r="B106" s="39" t="s">
        <v>99</v>
      </c>
      <c r="C106" s="44"/>
      <c r="D106" s="44"/>
      <c r="E106" s="44"/>
      <c r="F106" s="44"/>
      <c r="G106" s="44"/>
      <c r="H106" s="44"/>
      <c r="I106" s="44"/>
    </row>
    <row r="107" spans="1:14" s="70" customFormat="1" x14ac:dyDescent="0.25">
      <c r="A107" s="36"/>
      <c r="B107" s="35">
        <v>31</v>
      </c>
      <c r="C107" s="73" t="s">
        <v>20</v>
      </c>
      <c r="D107" s="59">
        <f>+D108+D112+D114</f>
        <v>25188.579999999998</v>
      </c>
      <c r="E107" s="59">
        <f t="shared" ref="E107:G107" si="71">+E108+E112+E114</f>
        <v>20000</v>
      </c>
      <c r="F107" s="59">
        <f t="shared" si="71"/>
        <v>40000</v>
      </c>
      <c r="G107" s="59">
        <f t="shared" si="71"/>
        <v>78177.850000000006</v>
      </c>
      <c r="H107" s="10">
        <f t="shared" ref="H107:H114" si="72">+G107/D107*100</f>
        <v>310.37021539126067</v>
      </c>
      <c r="I107" s="10">
        <f t="shared" ref="I107" si="73">+G107/F107*100</f>
        <v>195.44462500000003</v>
      </c>
    </row>
    <row r="108" spans="1:14" s="63" customFormat="1" x14ac:dyDescent="0.25">
      <c r="A108" s="36"/>
      <c r="B108" s="67">
        <v>311</v>
      </c>
      <c r="C108" s="71" t="s">
        <v>155</v>
      </c>
      <c r="D108" s="59">
        <f>+D109+D110+D111</f>
        <v>0</v>
      </c>
      <c r="E108" s="59">
        <f t="shared" ref="E108:G108" si="74">+E109+E110+E111</f>
        <v>0</v>
      </c>
      <c r="F108" s="59">
        <f t="shared" si="74"/>
        <v>0</v>
      </c>
      <c r="G108" s="59">
        <f t="shared" si="74"/>
        <v>0</v>
      </c>
      <c r="H108" s="10" t="e">
        <f t="shared" si="72"/>
        <v>#DIV/0!</v>
      </c>
      <c r="I108" s="10" t="e">
        <f t="shared" ref="I108" si="75">+G108/F108*100</f>
        <v>#DIV/0!</v>
      </c>
    </row>
    <row r="109" spans="1:14" x14ac:dyDescent="0.25">
      <c r="A109" s="12"/>
      <c r="B109" s="12">
        <v>3111</v>
      </c>
      <c r="C109" s="13" t="s">
        <v>21</v>
      </c>
      <c r="D109" s="14">
        <v>0</v>
      </c>
      <c r="E109" s="14">
        <v>0</v>
      </c>
      <c r="F109" s="52">
        <v>0</v>
      </c>
      <c r="G109" s="14">
        <v>0</v>
      </c>
      <c r="H109" s="20" t="e">
        <f t="shared" si="72"/>
        <v>#DIV/0!</v>
      </c>
      <c r="I109" s="20" t="e">
        <f t="shared" ref="I109:I143" si="76">+G109/F109*100</f>
        <v>#DIV/0!</v>
      </c>
    </row>
    <row r="110" spans="1:14" x14ac:dyDescent="0.25">
      <c r="A110" s="12"/>
      <c r="B110" s="12">
        <v>3113</v>
      </c>
      <c r="C110" s="13" t="s">
        <v>55</v>
      </c>
      <c r="D110" s="14">
        <v>0</v>
      </c>
      <c r="E110" s="14">
        <v>0</v>
      </c>
      <c r="F110" s="14">
        <v>0</v>
      </c>
      <c r="G110" s="14">
        <v>0</v>
      </c>
      <c r="H110" s="20" t="e">
        <f t="shared" si="72"/>
        <v>#DIV/0!</v>
      </c>
      <c r="I110" s="20" t="e">
        <f>+G110/F110*100</f>
        <v>#DIV/0!</v>
      </c>
    </row>
    <row r="111" spans="1:14" x14ac:dyDescent="0.25">
      <c r="A111" s="12"/>
      <c r="B111" s="12">
        <v>3114</v>
      </c>
      <c r="C111" s="13" t="s">
        <v>56</v>
      </c>
      <c r="D111" s="14">
        <v>0</v>
      </c>
      <c r="E111" s="14">
        <v>0</v>
      </c>
      <c r="F111" s="14">
        <v>0</v>
      </c>
      <c r="G111" s="14">
        <v>0</v>
      </c>
      <c r="H111" s="20" t="e">
        <f t="shared" si="72"/>
        <v>#DIV/0!</v>
      </c>
      <c r="I111" s="20" t="e">
        <f t="shared" si="76"/>
        <v>#DIV/0!</v>
      </c>
    </row>
    <row r="112" spans="1:14" s="9" customFormat="1" x14ac:dyDescent="0.25">
      <c r="A112" s="6"/>
      <c r="B112" s="6">
        <v>312</v>
      </c>
      <c r="C112" s="7" t="s">
        <v>22</v>
      </c>
      <c r="D112" s="8">
        <f>+D113</f>
        <v>25144.42</v>
      </c>
      <c r="E112" s="8">
        <f t="shared" ref="E112:F112" si="77">+E113</f>
        <v>20000</v>
      </c>
      <c r="F112" s="8">
        <f t="shared" si="77"/>
        <v>40000</v>
      </c>
      <c r="G112" s="8">
        <f>+G113</f>
        <v>76255.75</v>
      </c>
      <c r="H112" s="10">
        <f t="shared" si="72"/>
        <v>303.27106371910747</v>
      </c>
      <c r="I112" s="10">
        <f t="shared" ref="I112" si="78">+G112/F112*100</f>
        <v>190.639375</v>
      </c>
      <c r="L112" s="29"/>
      <c r="M112" s="29"/>
      <c r="N112" s="29"/>
    </row>
    <row r="113" spans="1:9" x14ac:dyDescent="0.25">
      <c r="A113" s="12"/>
      <c r="B113" s="12">
        <v>3121</v>
      </c>
      <c r="C113" s="13" t="s">
        <v>22</v>
      </c>
      <c r="D113" s="5">
        <v>25144.42</v>
      </c>
      <c r="E113" s="55">
        <v>20000</v>
      </c>
      <c r="F113" s="55">
        <v>40000</v>
      </c>
      <c r="G113" s="14">
        <v>76255.75</v>
      </c>
      <c r="H113" s="20">
        <f t="shared" si="72"/>
        <v>303.27106371910747</v>
      </c>
      <c r="I113" s="20">
        <f t="shared" si="76"/>
        <v>190.639375</v>
      </c>
    </row>
    <row r="114" spans="1:9" s="9" customFormat="1" x14ac:dyDescent="0.25">
      <c r="A114" s="6"/>
      <c r="B114" s="6">
        <v>313</v>
      </c>
      <c r="C114" s="7" t="s">
        <v>156</v>
      </c>
      <c r="D114" s="8">
        <f>+D115</f>
        <v>44.16</v>
      </c>
      <c r="E114" s="8">
        <f t="shared" ref="E114:G114" si="79">+E115</f>
        <v>0</v>
      </c>
      <c r="F114" s="8">
        <f t="shared" si="79"/>
        <v>0</v>
      </c>
      <c r="G114" s="8">
        <f t="shared" si="79"/>
        <v>1922.1</v>
      </c>
      <c r="H114" s="10">
        <f t="shared" si="72"/>
        <v>4352.58152173913</v>
      </c>
      <c r="I114" s="10" t="e">
        <f t="shared" ref="I114" si="80">+G114/F114*100</f>
        <v>#DIV/0!</v>
      </c>
    </row>
    <row r="115" spans="1:9" ht="30" x14ac:dyDescent="0.25">
      <c r="A115" s="12"/>
      <c r="B115" s="12">
        <v>3132</v>
      </c>
      <c r="C115" s="13" t="s">
        <v>24</v>
      </c>
      <c r="D115" s="5">
        <v>44.16</v>
      </c>
      <c r="E115" s="14">
        <v>0</v>
      </c>
      <c r="F115" s="14">
        <v>0</v>
      </c>
      <c r="G115" s="14">
        <v>1922.1</v>
      </c>
      <c r="H115" s="20">
        <f t="shared" ref="H115" si="81">+G115/D115*100</f>
        <v>4352.58152173913</v>
      </c>
      <c r="I115" s="20" t="e">
        <f>+G115/F115*100</f>
        <v>#DIV/0!</v>
      </c>
    </row>
    <row r="116" spans="1:9" x14ac:dyDescent="0.25">
      <c r="A116" s="12"/>
      <c r="B116" s="6">
        <v>32</v>
      </c>
      <c r="C116" s="7" t="s">
        <v>166</v>
      </c>
      <c r="D116" s="8">
        <f>+D117+D122+D129+D138</f>
        <v>3867.9</v>
      </c>
      <c r="E116" s="8">
        <f t="shared" ref="E116:G116" si="82">+E117+E122+E129+E138</f>
        <v>20700</v>
      </c>
      <c r="F116" s="8">
        <f t="shared" si="82"/>
        <v>77328.3</v>
      </c>
      <c r="G116" s="8">
        <f t="shared" si="82"/>
        <v>114593.76999999999</v>
      </c>
      <c r="H116" s="10">
        <f t="shared" ref="H116:H125" si="83">+G116/D116*100</f>
        <v>2962.686987771142</v>
      </c>
      <c r="I116" s="10">
        <f t="shared" ref="I116" si="84">+G116/F116*100</f>
        <v>148.19124434392063</v>
      </c>
    </row>
    <row r="117" spans="1:9" s="9" customFormat="1" x14ac:dyDescent="0.25">
      <c r="A117" s="6"/>
      <c r="B117" s="6">
        <v>321</v>
      </c>
      <c r="C117" s="7" t="s">
        <v>157</v>
      </c>
      <c r="D117" s="8">
        <f>+D118+D119+D120+D121</f>
        <v>0</v>
      </c>
      <c r="E117" s="8">
        <f t="shared" ref="E117:G117" si="85">+E118+E119+E120+E121</f>
        <v>0</v>
      </c>
      <c r="F117" s="8">
        <f t="shared" si="85"/>
        <v>0</v>
      </c>
      <c r="G117" s="8">
        <f t="shared" si="85"/>
        <v>0</v>
      </c>
      <c r="H117" s="10" t="e">
        <f t="shared" si="83"/>
        <v>#DIV/0!</v>
      </c>
      <c r="I117" s="10" t="e">
        <f>+G117/F117*100</f>
        <v>#DIV/0!</v>
      </c>
    </row>
    <row r="118" spans="1:9" x14ac:dyDescent="0.25">
      <c r="A118" s="12"/>
      <c r="B118" s="12">
        <v>3211</v>
      </c>
      <c r="C118" s="13" t="s">
        <v>27</v>
      </c>
      <c r="D118" s="14">
        <v>0</v>
      </c>
      <c r="E118" s="14">
        <v>0</v>
      </c>
      <c r="F118" s="14">
        <v>0</v>
      </c>
      <c r="G118" s="14">
        <v>0</v>
      </c>
      <c r="H118" s="20" t="e">
        <f t="shared" si="83"/>
        <v>#DIV/0!</v>
      </c>
      <c r="I118" s="20" t="e">
        <f t="shared" si="76"/>
        <v>#DIV/0!</v>
      </c>
    </row>
    <row r="119" spans="1:9" ht="30" x14ac:dyDescent="0.25">
      <c r="A119" s="12"/>
      <c r="B119" s="12">
        <v>3212</v>
      </c>
      <c r="C119" s="13" t="s">
        <v>28</v>
      </c>
      <c r="D119" s="14">
        <v>0</v>
      </c>
      <c r="E119" s="14">
        <v>0</v>
      </c>
      <c r="F119" s="14">
        <v>0</v>
      </c>
      <c r="G119" s="14">
        <v>0</v>
      </c>
      <c r="H119" s="20" t="e">
        <f t="shared" si="83"/>
        <v>#DIV/0!</v>
      </c>
      <c r="I119" s="20" t="e">
        <f t="shared" si="76"/>
        <v>#DIV/0!</v>
      </c>
    </row>
    <row r="120" spans="1:9" x14ac:dyDescent="0.25">
      <c r="A120" s="12"/>
      <c r="B120" s="12">
        <v>3213</v>
      </c>
      <c r="C120" s="13" t="s">
        <v>57</v>
      </c>
      <c r="D120" s="14">
        <v>0</v>
      </c>
      <c r="E120" s="14">
        <v>0</v>
      </c>
      <c r="F120" s="14">
        <v>0</v>
      </c>
      <c r="G120" s="14">
        <v>0</v>
      </c>
      <c r="H120" s="20" t="e">
        <f t="shared" si="83"/>
        <v>#DIV/0!</v>
      </c>
      <c r="I120" s="20" t="e">
        <f t="shared" si="76"/>
        <v>#DIV/0!</v>
      </c>
    </row>
    <row r="121" spans="1:9" x14ac:dyDescent="0.25">
      <c r="A121" s="12"/>
      <c r="B121" s="12">
        <v>3214</v>
      </c>
      <c r="C121" s="13" t="s">
        <v>58</v>
      </c>
      <c r="D121" s="14">
        <v>0</v>
      </c>
      <c r="E121" s="14">
        <v>0</v>
      </c>
      <c r="F121" s="14">
        <v>0</v>
      </c>
      <c r="G121" s="14">
        <v>0</v>
      </c>
      <c r="H121" s="20" t="e">
        <f t="shared" si="83"/>
        <v>#DIV/0!</v>
      </c>
      <c r="I121" s="20" t="e">
        <f t="shared" si="76"/>
        <v>#DIV/0!</v>
      </c>
    </row>
    <row r="122" spans="1:9" s="9" customFormat="1" x14ac:dyDescent="0.25">
      <c r="A122" s="6"/>
      <c r="B122" s="6">
        <v>322</v>
      </c>
      <c r="C122" s="7" t="s">
        <v>29</v>
      </c>
      <c r="D122" s="8">
        <f>+D123+D124+D125+D126+D127+D128</f>
        <v>1404.27</v>
      </c>
      <c r="E122" s="8">
        <f t="shared" ref="E122:G122" si="86">+E123+E124+E125+E126+E127+E128</f>
        <v>5000</v>
      </c>
      <c r="F122" s="8">
        <f t="shared" si="86"/>
        <v>2750</v>
      </c>
      <c r="G122" s="8">
        <f t="shared" si="86"/>
        <v>26924.620000000003</v>
      </c>
      <c r="H122" s="10">
        <f t="shared" si="83"/>
        <v>1917.3392581198775</v>
      </c>
      <c r="I122" s="10">
        <f t="shared" ref="I122" si="87">+G122/F122*100</f>
        <v>979.07709090909088</v>
      </c>
    </row>
    <row r="123" spans="1:9" ht="30" x14ac:dyDescent="0.25">
      <c r="A123" s="12"/>
      <c r="B123" s="12">
        <v>3221</v>
      </c>
      <c r="C123" s="13" t="s">
        <v>30</v>
      </c>
      <c r="D123" s="5">
        <v>628.20000000000005</v>
      </c>
      <c r="E123" s="14">
        <v>0</v>
      </c>
      <c r="F123" s="14">
        <v>1500</v>
      </c>
      <c r="G123" s="14">
        <v>71.08</v>
      </c>
      <c r="H123" s="20">
        <f t="shared" si="83"/>
        <v>11.31486787647246</v>
      </c>
      <c r="I123" s="20">
        <f t="shared" si="76"/>
        <v>4.738666666666667</v>
      </c>
    </row>
    <row r="124" spans="1:9" x14ac:dyDescent="0.25">
      <c r="A124" s="12"/>
      <c r="B124" s="12">
        <v>3222</v>
      </c>
      <c r="C124" s="13" t="s">
        <v>128</v>
      </c>
      <c r="D124" s="5">
        <v>0</v>
      </c>
      <c r="E124" s="14">
        <v>0</v>
      </c>
      <c r="F124" s="14">
        <v>750</v>
      </c>
      <c r="G124" s="14">
        <v>750</v>
      </c>
      <c r="H124" s="20" t="e">
        <f t="shared" si="83"/>
        <v>#DIV/0!</v>
      </c>
      <c r="I124" s="20">
        <f t="shared" ref="I124:I125" si="88">+G124/F124*100</f>
        <v>100</v>
      </c>
    </row>
    <row r="125" spans="1:9" x14ac:dyDescent="0.25">
      <c r="A125" s="12"/>
      <c r="B125" s="12">
        <v>3223</v>
      </c>
      <c r="C125" s="13" t="s">
        <v>31</v>
      </c>
      <c r="D125" s="14">
        <v>0</v>
      </c>
      <c r="E125" s="14">
        <v>5000</v>
      </c>
      <c r="F125" s="14">
        <v>400</v>
      </c>
      <c r="G125" s="14">
        <v>21368.29</v>
      </c>
      <c r="H125" s="20" t="e">
        <f t="shared" si="83"/>
        <v>#DIV/0!</v>
      </c>
      <c r="I125" s="20">
        <f t="shared" si="88"/>
        <v>5342.0725000000002</v>
      </c>
    </row>
    <row r="126" spans="1:9" ht="30" x14ac:dyDescent="0.25">
      <c r="A126" s="12"/>
      <c r="B126" s="12">
        <v>3224</v>
      </c>
      <c r="C126" s="13" t="s">
        <v>32</v>
      </c>
      <c r="D126" s="14">
        <v>56</v>
      </c>
      <c r="E126" s="14">
        <v>0</v>
      </c>
      <c r="F126" s="14">
        <v>0</v>
      </c>
      <c r="G126" s="14">
        <v>0</v>
      </c>
      <c r="H126" s="20">
        <f t="shared" ref="H126:H141" si="89">+G126/D126*100</f>
        <v>0</v>
      </c>
      <c r="I126" s="20" t="e">
        <f t="shared" si="76"/>
        <v>#DIV/0!</v>
      </c>
    </row>
    <row r="127" spans="1:9" x14ac:dyDescent="0.25">
      <c r="A127" s="12"/>
      <c r="B127" s="12">
        <v>3225</v>
      </c>
      <c r="C127" s="13" t="s">
        <v>48</v>
      </c>
      <c r="D127" s="14">
        <v>720.07</v>
      </c>
      <c r="E127" s="14">
        <v>0</v>
      </c>
      <c r="F127" s="14">
        <v>0</v>
      </c>
      <c r="G127" s="14">
        <v>3890</v>
      </c>
      <c r="H127" s="20">
        <f t="shared" si="89"/>
        <v>540.22525587790074</v>
      </c>
      <c r="I127" s="20" t="e">
        <f t="shared" si="76"/>
        <v>#DIV/0!</v>
      </c>
    </row>
    <row r="128" spans="1:9" ht="30" x14ac:dyDescent="0.25">
      <c r="A128" s="12"/>
      <c r="B128" s="12">
        <v>3227</v>
      </c>
      <c r="C128" s="13" t="s">
        <v>93</v>
      </c>
      <c r="D128" s="14">
        <v>0</v>
      </c>
      <c r="E128" s="14">
        <v>0</v>
      </c>
      <c r="F128" s="14">
        <v>100</v>
      </c>
      <c r="G128" s="14">
        <v>845.25</v>
      </c>
      <c r="H128" s="20" t="e">
        <f t="shared" si="89"/>
        <v>#DIV/0!</v>
      </c>
      <c r="I128" s="20">
        <f t="shared" si="76"/>
        <v>845.25</v>
      </c>
    </row>
    <row r="129" spans="1:9" s="9" customFormat="1" x14ac:dyDescent="0.25">
      <c r="A129" s="6"/>
      <c r="B129" s="6">
        <v>323</v>
      </c>
      <c r="C129" s="7" t="s">
        <v>158</v>
      </c>
      <c r="D129" s="8">
        <f>+D130+D131+D132+D133+D134+D135+D136+D137</f>
        <v>1959.63</v>
      </c>
      <c r="E129" s="8">
        <f t="shared" ref="E129:G129" si="90">+E130+E131+E132+E133+E134+E135+E136+E137</f>
        <v>12000</v>
      </c>
      <c r="F129" s="8">
        <f t="shared" si="90"/>
        <v>60378.3</v>
      </c>
      <c r="G129" s="8">
        <f t="shared" si="90"/>
        <v>67192</v>
      </c>
      <c r="H129" s="10">
        <f t="shared" ref="H129:H130" si="91">+G129/D129*100</f>
        <v>3428.8105407653484</v>
      </c>
      <c r="I129" s="10">
        <f t="shared" ref="I129:I130" si="92">+G129/F129*100</f>
        <v>111.28501464930281</v>
      </c>
    </row>
    <row r="130" spans="1:9" x14ac:dyDescent="0.25">
      <c r="A130" s="12"/>
      <c r="B130" s="12">
        <v>3231</v>
      </c>
      <c r="C130" s="13" t="s">
        <v>34</v>
      </c>
      <c r="D130" s="14">
        <v>29</v>
      </c>
      <c r="E130" s="14">
        <v>0</v>
      </c>
      <c r="F130" s="14">
        <v>1000</v>
      </c>
      <c r="G130" s="14">
        <v>2623</v>
      </c>
      <c r="H130" s="20">
        <f t="shared" si="91"/>
        <v>9044.8275862068967</v>
      </c>
      <c r="I130" s="20">
        <f t="shared" si="92"/>
        <v>262.3</v>
      </c>
    </row>
    <row r="131" spans="1:9" ht="30" x14ac:dyDescent="0.25">
      <c r="A131" s="12"/>
      <c r="B131" s="12">
        <v>3232</v>
      </c>
      <c r="C131" s="13" t="s">
        <v>49</v>
      </c>
      <c r="D131" s="14">
        <v>0</v>
      </c>
      <c r="E131" s="14">
        <v>5000</v>
      </c>
      <c r="F131" s="14">
        <v>1450</v>
      </c>
      <c r="G131" s="14">
        <v>0</v>
      </c>
      <c r="H131" s="20" t="e">
        <f t="shared" si="89"/>
        <v>#DIV/0!</v>
      </c>
      <c r="I131" s="20">
        <f t="shared" si="76"/>
        <v>0</v>
      </c>
    </row>
    <row r="132" spans="1:9" x14ac:dyDescent="0.25">
      <c r="A132" s="12"/>
      <c r="B132" s="12">
        <v>3233</v>
      </c>
      <c r="C132" s="13" t="s">
        <v>50</v>
      </c>
      <c r="D132" s="14">
        <v>0</v>
      </c>
      <c r="E132" s="14">
        <v>0</v>
      </c>
      <c r="F132" s="14">
        <v>0</v>
      </c>
      <c r="G132" s="14">
        <v>0</v>
      </c>
      <c r="H132" s="20" t="e">
        <f t="shared" si="89"/>
        <v>#DIV/0!</v>
      </c>
      <c r="I132" s="20" t="e">
        <f t="shared" si="76"/>
        <v>#DIV/0!</v>
      </c>
    </row>
    <row r="133" spans="1:9" x14ac:dyDescent="0.25">
      <c r="A133" s="12"/>
      <c r="B133" s="12">
        <v>3234</v>
      </c>
      <c r="C133" s="13" t="s">
        <v>35</v>
      </c>
      <c r="D133" s="5">
        <v>1929.38</v>
      </c>
      <c r="E133" s="14">
        <v>0</v>
      </c>
      <c r="F133" s="14">
        <v>1800</v>
      </c>
      <c r="G133" s="14">
        <v>215.64</v>
      </c>
      <c r="H133" s="20">
        <f t="shared" si="89"/>
        <v>11.176647420414847</v>
      </c>
      <c r="I133" s="20">
        <f t="shared" si="76"/>
        <v>11.979999999999999</v>
      </c>
    </row>
    <row r="134" spans="1:9" x14ac:dyDescent="0.25">
      <c r="A134" s="12"/>
      <c r="B134" s="12">
        <v>3235</v>
      </c>
      <c r="C134" s="13" t="s">
        <v>51</v>
      </c>
      <c r="D134" s="14">
        <v>0</v>
      </c>
      <c r="E134" s="14">
        <v>0</v>
      </c>
      <c r="F134" s="14">
        <v>0</v>
      </c>
      <c r="G134" s="14">
        <v>0</v>
      </c>
      <c r="H134" s="20" t="e">
        <f t="shared" si="89"/>
        <v>#DIV/0!</v>
      </c>
      <c r="I134" s="20" t="e">
        <f t="shared" si="76"/>
        <v>#DIV/0!</v>
      </c>
    </row>
    <row r="135" spans="1:9" x14ac:dyDescent="0.25">
      <c r="A135" s="12"/>
      <c r="B135" s="12">
        <v>3237</v>
      </c>
      <c r="C135" s="13" t="s">
        <v>52</v>
      </c>
      <c r="D135" s="26">
        <v>1.25</v>
      </c>
      <c r="E135" s="14">
        <v>0</v>
      </c>
      <c r="F135" s="14">
        <v>0</v>
      </c>
      <c r="G135" s="14">
        <v>0</v>
      </c>
      <c r="H135" s="20">
        <f t="shared" si="89"/>
        <v>0</v>
      </c>
      <c r="I135" s="20" t="e">
        <f t="shared" si="76"/>
        <v>#DIV/0!</v>
      </c>
    </row>
    <row r="136" spans="1:9" x14ac:dyDescent="0.25">
      <c r="A136" s="12"/>
      <c r="B136" s="12">
        <v>3238</v>
      </c>
      <c r="C136" s="13" t="s">
        <v>36</v>
      </c>
      <c r="D136" s="14">
        <v>0</v>
      </c>
      <c r="E136" s="14">
        <v>7000</v>
      </c>
      <c r="F136" s="14">
        <v>1000</v>
      </c>
      <c r="G136" s="14">
        <v>74</v>
      </c>
      <c r="H136" s="20" t="e">
        <f t="shared" si="89"/>
        <v>#DIV/0!</v>
      </c>
      <c r="I136" s="20">
        <f t="shared" si="76"/>
        <v>7.3999999999999995</v>
      </c>
    </row>
    <row r="137" spans="1:9" x14ac:dyDescent="0.25">
      <c r="A137" s="12"/>
      <c r="B137" s="12">
        <v>3239</v>
      </c>
      <c r="C137" s="13" t="s">
        <v>37</v>
      </c>
      <c r="D137" s="14">
        <v>0</v>
      </c>
      <c r="E137" s="14">
        <v>0</v>
      </c>
      <c r="F137" s="14">
        <v>55128.3</v>
      </c>
      <c r="G137" s="14">
        <v>64279.360000000001</v>
      </c>
      <c r="H137" s="20" t="e">
        <f t="shared" si="89"/>
        <v>#DIV/0!</v>
      </c>
      <c r="I137" s="20">
        <f t="shared" si="76"/>
        <v>116.59956864260279</v>
      </c>
    </row>
    <row r="138" spans="1:9" s="9" customFormat="1" ht="30" x14ac:dyDescent="0.25">
      <c r="A138" s="6"/>
      <c r="B138" s="6">
        <v>329</v>
      </c>
      <c r="C138" s="7" t="s">
        <v>159</v>
      </c>
      <c r="D138" s="8">
        <f>+D139+D140+D141+D142+D143</f>
        <v>504</v>
      </c>
      <c r="E138" s="8">
        <f t="shared" ref="E138:G138" si="93">+E139+E140+E141+E142+E143</f>
        <v>3700</v>
      </c>
      <c r="F138" s="8">
        <f t="shared" si="93"/>
        <v>14200</v>
      </c>
      <c r="G138" s="8">
        <f t="shared" si="93"/>
        <v>20477.150000000001</v>
      </c>
      <c r="H138" s="10">
        <f t="shared" ref="H138" si="94">+G138/D138*100</f>
        <v>4062.9265873015875</v>
      </c>
      <c r="I138" s="10">
        <f t="shared" ref="I138" si="95">+G138/F138*100</f>
        <v>144.20528169014085</v>
      </c>
    </row>
    <row r="139" spans="1:9" x14ac:dyDescent="0.25">
      <c r="A139" s="12"/>
      <c r="B139" s="12">
        <v>3292</v>
      </c>
      <c r="C139" s="13" t="s">
        <v>53</v>
      </c>
      <c r="D139" s="14">
        <v>0</v>
      </c>
      <c r="E139" s="14">
        <v>3700</v>
      </c>
      <c r="F139" s="14">
        <v>1500</v>
      </c>
      <c r="G139" s="14">
        <v>0</v>
      </c>
      <c r="H139" s="20" t="e">
        <f t="shared" si="89"/>
        <v>#DIV/0!</v>
      </c>
      <c r="I139" s="20">
        <f t="shared" si="76"/>
        <v>0</v>
      </c>
    </row>
    <row r="140" spans="1:9" x14ac:dyDescent="0.25">
      <c r="A140" s="12"/>
      <c r="B140" s="12">
        <v>3293</v>
      </c>
      <c r="C140" s="13" t="s">
        <v>40</v>
      </c>
      <c r="D140" s="5">
        <v>454</v>
      </c>
      <c r="E140" s="14">
        <v>0</v>
      </c>
      <c r="F140" s="14">
        <v>12500</v>
      </c>
      <c r="G140" s="14">
        <v>20405.900000000001</v>
      </c>
      <c r="H140" s="20">
        <f t="shared" si="89"/>
        <v>4494.691629955948</v>
      </c>
      <c r="I140" s="20">
        <f t="shared" si="76"/>
        <v>163.24720000000002</v>
      </c>
    </row>
    <row r="141" spans="1:9" x14ac:dyDescent="0.25">
      <c r="A141" s="12"/>
      <c r="B141" s="12">
        <v>3294</v>
      </c>
      <c r="C141" s="13" t="s">
        <v>54</v>
      </c>
      <c r="D141" s="5">
        <v>0</v>
      </c>
      <c r="E141" s="14">
        <v>0</v>
      </c>
      <c r="F141" s="14">
        <v>0</v>
      </c>
      <c r="G141" s="14">
        <v>0</v>
      </c>
      <c r="H141" s="20" t="e">
        <f t="shared" si="89"/>
        <v>#DIV/0!</v>
      </c>
      <c r="I141" s="20" t="e">
        <f t="shared" si="76"/>
        <v>#DIV/0!</v>
      </c>
    </row>
    <row r="142" spans="1:9" x14ac:dyDescent="0.25">
      <c r="A142" s="12"/>
      <c r="B142" s="12">
        <v>3295</v>
      </c>
      <c r="C142" s="13" t="s">
        <v>41</v>
      </c>
      <c r="D142" s="5">
        <v>50</v>
      </c>
      <c r="E142" s="14">
        <v>0</v>
      </c>
      <c r="F142" s="14">
        <v>200</v>
      </c>
      <c r="G142" s="14">
        <v>71.25</v>
      </c>
      <c r="H142" s="20">
        <f t="shared" ref="H142:H144" si="96">+G142/D142*100</f>
        <v>142.5</v>
      </c>
      <c r="I142" s="20">
        <f t="shared" si="76"/>
        <v>35.625</v>
      </c>
    </row>
    <row r="143" spans="1:9" ht="30" x14ac:dyDescent="0.25">
      <c r="A143" s="12"/>
      <c r="B143" s="12">
        <v>3299</v>
      </c>
      <c r="C143" s="13" t="s">
        <v>42</v>
      </c>
      <c r="D143" s="14">
        <v>0</v>
      </c>
      <c r="E143" s="14">
        <v>0</v>
      </c>
      <c r="F143" s="14">
        <v>0</v>
      </c>
      <c r="G143" s="14">
        <v>0</v>
      </c>
      <c r="H143" s="20" t="e">
        <f t="shared" si="96"/>
        <v>#DIV/0!</v>
      </c>
      <c r="I143" s="20" t="e">
        <f t="shared" si="76"/>
        <v>#DIV/0!</v>
      </c>
    </row>
    <row r="144" spans="1:9" x14ac:dyDescent="0.25">
      <c r="A144" s="12"/>
      <c r="B144" s="6">
        <v>34</v>
      </c>
      <c r="C144" s="7" t="s">
        <v>177</v>
      </c>
      <c r="D144" s="8">
        <f>+D145</f>
        <v>464.78</v>
      </c>
      <c r="E144" s="8">
        <f>+E145</f>
        <v>508</v>
      </c>
      <c r="F144" s="8">
        <f t="shared" ref="F144" si="97">+F145</f>
        <v>720</v>
      </c>
      <c r="G144" s="8">
        <f t="shared" ref="G144" si="98">+G145</f>
        <v>243.17999999999998</v>
      </c>
      <c r="H144" s="10">
        <f t="shared" si="96"/>
        <v>52.321528465080249</v>
      </c>
      <c r="I144" s="10">
        <f>+G144/F144*100</f>
        <v>33.774999999999999</v>
      </c>
    </row>
    <row r="145" spans="1:13" s="9" customFormat="1" x14ac:dyDescent="0.25">
      <c r="A145" s="6"/>
      <c r="B145" s="6">
        <v>343</v>
      </c>
      <c r="C145" s="7" t="s">
        <v>160</v>
      </c>
      <c r="D145" s="8">
        <f>+D146+D147+D148+D149</f>
        <v>464.78</v>
      </c>
      <c r="E145" s="8">
        <f t="shared" ref="E145:G145" si="99">+E146+E147+E148+E149</f>
        <v>508</v>
      </c>
      <c r="F145" s="8">
        <f t="shared" si="99"/>
        <v>720</v>
      </c>
      <c r="G145" s="8">
        <f t="shared" si="99"/>
        <v>243.17999999999998</v>
      </c>
      <c r="H145" s="10">
        <f t="shared" ref="H145:H149" si="100">+G145/D145*100</f>
        <v>52.321528465080249</v>
      </c>
      <c r="I145" s="10">
        <f t="shared" ref="I145:I149" si="101">+G145/F145*100</f>
        <v>33.774999999999999</v>
      </c>
    </row>
    <row r="146" spans="1:13" ht="17.25" customHeight="1" x14ac:dyDescent="0.25">
      <c r="A146" s="12"/>
      <c r="B146" s="50" t="s">
        <v>129</v>
      </c>
      <c r="C146" s="51" t="s">
        <v>130</v>
      </c>
      <c r="D146" s="14">
        <f>285.64+32.04</f>
        <v>317.68</v>
      </c>
      <c r="E146" s="14">
        <v>4</v>
      </c>
      <c r="F146" s="14">
        <v>200</v>
      </c>
      <c r="G146" s="14">
        <v>162.6</v>
      </c>
      <c r="H146" s="20">
        <f t="shared" si="100"/>
        <v>51.183580961974307</v>
      </c>
      <c r="I146" s="20">
        <f t="shared" si="101"/>
        <v>81.3</v>
      </c>
    </row>
    <row r="147" spans="1:13" ht="17.25" customHeight="1" x14ac:dyDescent="0.25">
      <c r="A147" s="12"/>
      <c r="B147" s="50" t="s">
        <v>131</v>
      </c>
      <c r="C147" s="51" t="s">
        <v>132</v>
      </c>
      <c r="D147" s="14">
        <v>144.1</v>
      </c>
      <c r="E147" s="14">
        <v>400</v>
      </c>
      <c r="F147" s="14">
        <v>400</v>
      </c>
      <c r="G147" s="14">
        <v>25.95</v>
      </c>
      <c r="H147" s="20">
        <f t="shared" si="100"/>
        <v>18.008327550312284</v>
      </c>
      <c r="I147" s="20">
        <f t="shared" si="101"/>
        <v>6.4874999999999998</v>
      </c>
      <c r="K147" s="33"/>
    </row>
    <row r="148" spans="1:13" ht="17.25" customHeight="1" x14ac:dyDescent="0.25">
      <c r="A148" s="12"/>
      <c r="B148" s="50" t="s">
        <v>133</v>
      </c>
      <c r="C148" s="51" t="s">
        <v>134</v>
      </c>
      <c r="D148" s="14">
        <v>0</v>
      </c>
      <c r="E148" s="14">
        <v>100</v>
      </c>
      <c r="F148" s="14">
        <v>100</v>
      </c>
      <c r="G148" s="14">
        <v>51.63</v>
      </c>
      <c r="H148" s="20" t="e">
        <f t="shared" si="100"/>
        <v>#DIV/0!</v>
      </c>
      <c r="I148" s="20">
        <f t="shared" si="101"/>
        <v>51.629999999999995</v>
      </c>
    </row>
    <row r="149" spans="1:13" ht="17.25" customHeight="1" x14ac:dyDescent="0.25">
      <c r="A149" s="12"/>
      <c r="B149" s="50" t="s">
        <v>135</v>
      </c>
      <c r="C149" s="51" t="s">
        <v>136</v>
      </c>
      <c r="D149" s="14">
        <v>3</v>
      </c>
      <c r="E149" s="14">
        <v>4</v>
      </c>
      <c r="F149" s="14">
        <v>20</v>
      </c>
      <c r="G149" s="14">
        <v>3</v>
      </c>
      <c r="H149" s="20">
        <f t="shared" si="100"/>
        <v>100</v>
      </c>
      <c r="I149" s="20">
        <f t="shared" si="101"/>
        <v>15</v>
      </c>
      <c r="L149" s="33"/>
      <c r="M149" s="33"/>
    </row>
    <row r="150" spans="1:13" ht="17.25" customHeight="1" x14ac:dyDescent="0.25">
      <c r="A150" s="12"/>
      <c r="B150" s="74">
        <v>42</v>
      </c>
      <c r="C150" s="75" t="s">
        <v>165</v>
      </c>
      <c r="D150" s="8">
        <f>+D151</f>
        <v>5000</v>
      </c>
      <c r="E150" s="8">
        <f t="shared" ref="E150" si="102">+E151</f>
        <v>0</v>
      </c>
      <c r="F150" s="8">
        <f t="shared" ref="F150" si="103">+F151</f>
        <v>0</v>
      </c>
      <c r="G150" s="8">
        <f t="shared" ref="G150" si="104">+G151</f>
        <v>3004</v>
      </c>
      <c r="H150" s="10">
        <f t="shared" ref="H150:H152" si="105">+G150/D150*100</f>
        <v>60.08</v>
      </c>
      <c r="I150" s="10" t="e">
        <f t="shared" ref="I150:I152" si="106">+G150/F150*100</f>
        <v>#DIV/0!</v>
      </c>
    </row>
    <row r="151" spans="1:13" ht="17.25" customHeight="1" x14ac:dyDescent="0.25">
      <c r="A151" s="12"/>
      <c r="B151" s="6">
        <v>424</v>
      </c>
      <c r="C151" s="7" t="s">
        <v>87</v>
      </c>
      <c r="D151" s="8">
        <f>+D152</f>
        <v>5000</v>
      </c>
      <c r="E151" s="8">
        <f t="shared" ref="E151:G151" si="107">+E152</f>
        <v>0</v>
      </c>
      <c r="F151" s="8">
        <f t="shared" si="107"/>
        <v>0</v>
      </c>
      <c r="G151" s="8">
        <f t="shared" si="107"/>
        <v>3004</v>
      </c>
      <c r="H151" s="10">
        <f t="shared" si="105"/>
        <v>60.08</v>
      </c>
      <c r="I151" s="10" t="e">
        <f t="shared" si="106"/>
        <v>#DIV/0!</v>
      </c>
      <c r="M151" s="33"/>
    </row>
    <row r="152" spans="1:13" ht="17.25" customHeight="1" x14ac:dyDescent="0.25">
      <c r="A152" s="12"/>
      <c r="B152" s="12">
        <v>4243</v>
      </c>
      <c r="C152" s="13" t="s">
        <v>88</v>
      </c>
      <c r="D152" s="14">
        <v>5000</v>
      </c>
      <c r="E152" s="14">
        <v>0</v>
      </c>
      <c r="F152" s="14">
        <v>0</v>
      </c>
      <c r="G152" s="14">
        <v>3004</v>
      </c>
      <c r="H152" s="20">
        <f t="shared" si="105"/>
        <v>60.08</v>
      </c>
      <c r="I152" s="20" t="e">
        <f t="shared" si="106"/>
        <v>#DIV/0!</v>
      </c>
    </row>
    <row r="153" spans="1:13" x14ac:dyDescent="0.25">
      <c r="A153" s="12"/>
      <c r="B153" s="87" t="s">
        <v>47</v>
      </c>
      <c r="C153" s="87"/>
      <c r="D153" s="8">
        <f>+D151+D145+D138+D129+D122+D117+D114+D112</f>
        <v>34521.259999999995</v>
      </c>
      <c r="E153" s="8">
        <f t="shared" ref="E153:G153" si="108">+E145+E138+E129+E117+E114+E112+E108+E122+E151</f>
        <v>41208</v>
      </c>
      <c r="F153" s="8">
        <f>+F145+F138+F129+F117+F114+F112+F108+F122+F151</f>
        <v>118048.3</v>
      </c>
      <c r="G153" s="8">
        <f t="shared" si="108"/>
        <v>196018.8</v>
      </c>
      <c r="H153" s="10">
        <f>+G153/D153*100</f>
        <v>567.82052567026813</v>
      </c>
      <c r="I153" s="10">
        <f>+G153/F153*100</f>
        <v>166.04965933435722</v>
      </c>
      <c r="L153" s="33"/>
      <c r="M153" s="33"/>
    </row>
    <row r="154" spans="1:13" x14ac:dyDescent="0.25">
      <c r="B154" s="22"/>
      <c r="C154" s="22"/>
      <c r="D154" s="23"/>
      <c r="E154" s="23"/>
      <c r="F154" s="23"/>
      <c r="G154" s="23"/>
      <c r="H154" s="24"/>
      <c r="I154" s="24"/>
    </row>
    <row r="155" spans="1:13" x14ac:dyDescent="0.25">
      <c r="B155" s="22"/>
      <c r="C155" s="22"/>
      <c r="D155" s="23"/>
      <c r="E155" s="23"/>
      <c r="F155" s="23"/>
      <c r="G155" s="23"/>
      <c r="H155" s="24"/>
      <c r="I155" s="24"/>
    </row>
    <row r="156" spans="1:13" x14ac:dyDescent="0.25">
      <c r="B156" s="22"/>
      <c r="C156" s="22"/>
      <c r="D156" s="23"/>
      <c r="E156" s="23"/>
      <c r="F156" s="23"/>
      <c r="G156" s="23"/>
      <c r="H156" s="24"/>
      <c r="I156" s="24"/>
    </row>
    <row r="158" spans="1:13" ht="45" x14ac:dyDescent="0.25">
      <c r="A158" s="6" t="s">
        <v>118</v>
      </c>
      <c r="B158" s="4" t="s">
        <v>116</v>
      </c>
      <c r="C158" s="4" t="s">
        <v>117</v>
      </c>
      <c r="D158" s="4" t="s">
        <v>96</v>
      </c>
      <c r="E158" s="4" t="s">
        <v>144</v>
      </c>
      <c r="F158" s="4" t="s">
        <v>194</v>
      </c>
      <c r="G158" s="4" t="s">
        <v>103</v>
      </c>
      <c r="H158" s="4" t="s">
        <v>182</v>
      </c>
      <c r="I158" s="4" t="s">
        <v>183</v>
      </c>
    </row>
    <row r="159" spans="1:13" x14ac:dyDescent="0.25">
      <c r="A159" s="31" t="s">
        <v>7</v>
      </c>
      <c r="B159" s="31" t="s">
        <v>8</v>
      </c>
      <c r="C159" s="31" t="s">
        <v>9</v>
      </c>
      <c r="D159" s="31" t="s">
        <v>10</v>
      </c>
      <c r="E159" s="31" t="s">
        <v>11</v>
      </c>
      <c r="F159" s="31" t="s">
        <v>122</v>
      </c>
      <c r="G159" s="31" t="s">
        <v>123</v>
      </c>
      <c r="H159" s="31" t="s">
        <v>124</v>
      </c>
      <c r="I159" s="31" t="s">
        <v>125</v>
      </c>
    </row>
    <row r="160" spans="1:13" x14ac:dyDescent="0.25">
      <c r="A160" s="39">
        <v>43</v>
      </c>
      <c r="B160" s="39" t="s">
        <v>152</v>
      </c>
      <c r="C160" s="53"/>
      <c r="D160" s="44"/>
      <c r="E160" s="44"/>
      <c r="F160" s="44"/>
      <c r="G160" s="44"/>
      <c r="H160" s="44"/>
      <c r="I160" s="44"/>
    </row>
    <row r="161" spans="1:9" s="70" customFormat="1" x14ac:dyDescent="0.25">
      <c r="A161" s="36"/>
      <c r="B161" s="35">
        <v>31</v>
      </c>
      <c r="C161" s="73" t="s">
        <v>20</v>
      </c>
      <c r="D161" s="59">
        <f>+D162+D166+D168</f>
        <v>0</v>
      </c>
      <c r="E161" s="59">
        <f t="shared" ref="E161:G161" si="109">+E162+E166+E168</f>
        <v>0</v>
      </c>
      <c r="F161" s="59">
        <f t="shared" si="109"/>
        <v>0</v>
      </c>
      <c r="G161" s="59">
        <f t="shared" si="109"/>
        <v>0</v>
      </c>
      <c r="H161" s="59" t="e">
        <f t="shared" ref="H161:H177" si="110">+G161/D161*100</f>
        <v>#DIV/0!</v>
      </c>
      <c r="I161" s="59" t="e">
        <f t="shared" ref="I161" si="111">+G161/F161*100</f>
        <v>#DIV/0!</v>
      </c>
    </row>
    <row r="162" spans="1:9" s="63" customFormat="1" x14ac:dyDescent="0.25">
      <c r="A162" s="36"/>
      <c r="B162" s="35">
        <v>311</v>
      </c>
      <c r="C162" s="73" t="s">
        <v>155</v>
      </c>
      <c r="D162" s="59">
        <f>+D163+D164+D165</f>
        <v>0</v>
      </c>
      <c r="E162" s="59">
        <f t="shared" ref="E162:G162" si="112">+E163+E164+E165</f>
        <v>0</v>
      </c>
      <c r="F162" s="59">
        <f t="shared" si="112"/>
        <v>0</v>
      </c>
      <c r="G162" s="59">
        <f t="shared" si="112"/>
        <v>0</v>
      </c>
      <c r="H162" s="10" t="e">
        <f t="shared" si="110"/>
        <v>#DIV/0!</v>
      </c>
      <c r="I162" s="10" t="e">
        <f t="shared" ref="I162:I167" si="113">+G162/F162*100</f>
        <v>#DIV/0!</v>
      </c>
    </row>
    <row r="163" spans="1:9" x14ac:dyDescent="0.25">
      <c r="A163" s="12"/>
      <c r="B163" s="12">
        <v>3111</v>
      </c>
      <c r="C163" s="13" t="s">
        <v>21</v>
      </c>
      <c r="D163" s="14">
        <v>0</v>
      </c>
      <c r="E163" s="14">
        <v>0</v>
      </c>
      <c r="F163" s="28">
        <v>0</v>
      </c>
      <c r="G163" s="14">
        <v>0</v>
      </c>
      <c r="H163" s="20" t="e">
        <f t="shared" si="110"/>
        <v>#DIV/0!</v>
      </c>
      <c r="I163" s="20" t="e">
        <f t="shared" si="113"/>
        <v>#DIV/0!</v>
      </c>
    </row>
    <row r="164" spans="1:9" x14ac:dyDescent="0.25">
      <c r="A164" s="12"/>
      <c r="B164" s="12">
        <v>3113</v>
      </c>
      <c r="C164" s="13" t="s">
        <v>55</v>
      </c>
      <c r="D164" s="14">
        <v>0</v>
      </c>
      <c r="E164" s="14">
        <v>0</v>
      </c>
      <c r="F164" s="14">
        <v>0</v>
      </c>
      <c r="G164" s="14">
        <v>0</v>
      </c>
      <c r="H164" s="20" t="e">
        <f>+G164/D164*100</f>
        <v>#DIV/0!</v>
      </c>
      <c r="I164" s="20" t="e">
        <f t="shared" si="113"/>
        <v>#DIV/0!</v>
      </c>
    </row>
    <row r="165" spans="1:9" x14ac:dyDescent="0.25">
      <c r="A165" s="12"/>
      <c r="B165" s="12">
        <v>3114</v>
      </c>
      <c r="C165" s="13" t="s">
        <v>56</v>
      </c>
      <c r="D165" s="14">
        <v>0</v>
      </c>
      <c r="E165" s="14">
        <v>0</v>
      </c>
      <c r="F165" s="14">
        <v>0</v>
      </c>
      <c r="G165" s="14">
        <v>0</v>
      </c>
      <c r="H165" s="20" t="e">
        <f t="shared" si="110"/>
        <v>#DIV/0!</v>
      </c>
      <c r="I165" s="20" t="e">
        <f t="shared" si="113"/>
        <v>#DIV/0!</v>
      </c>
    </row>
    <row r="166" spans="1:9" s="9" customFormat="1" x14ac:dyDescent="0.25">
      <c r="A166" s="6"/>
      <c r="B166" s="6">
        <v>312</v>
      </c>
      <c r="C166" s="7" t="s">
        <v>22</v>
      </c>
      <c r="D166" s="8">
        <f>+D167</f>
        <v>0</v>
      </c>
      <c r="E166" s="8">
        <f t="shared" ref="E166:G166" si="114">+E167</f>
        <v>0</v>
      </c>
      <c r="F166" s="8">
        <f t="shared" si="114"/>
        <v>0</v>
      </c>
      <c r="G166" s="8">
        <f t="shared" si="114"/>
        <v>0</v>
      </c>
      <c r="H166" s="10" t="e">
        <f t="shared" si="110"/>
        <v>#DIV/0!</v>
      </c>
      <c r="I166" s="10" t="e">
        <f t="shared" si="113"/>
        <v>#DIV/0!</v>
      </c>
    </row>
    <row r="167" spans="1:9" x14ac:dyDescent="0.25">
      <c r="A167" s="12"/>
      <c r="B167" s="12">
        <v>3121</v>
      </c>
      <c r="C167" s="13" t="s">
        <v>22</v>
      </c>
      <c r="D167" s="14">
        <v>0</v>
      </c>
      <c r="E167" s="14">
        <v>0</v>
      </c>
      <c r="F167" s="14">
        <v>0</v>
      </c>
      <c r="G167" s="14">
        <v>0</v>
      </c>
      <c r="H167" s="20" t="e">
        <f t="shared" si="110"/>
        <v>#DIV/0!</v>
      </c>
      <c r="I167" s="20" t="e">
        <f t="shared" si="113"/>
        <v>#DIV/0!</v>
      </c>
    </row>
    <row r="168" spans="1:9" s="9" customFormat="1" x14ac:dyDescent="0.25">
      <c r="A168" s="6"/>
      <c r="B168" s="6">
        <v>313</v>
      </c>
      <c r="C168" s="7" t="s">
        <v>156</v>
      </c>
      <c r="D168" s="8">
        <f>+D169</f>
        <v>0</v>
      </c>
      <c r="E168" s="8">
        <f t="shared" ref="E168:G168" si="115">+E169</f>
        <v>0</v>
      </c>
      <c r="F168" s="8">
        <f t="shared" si="115"/>
        <v>0</v>
      </c>
      <c r="G168" s="8">
        <f t="shared" si="115"/>
        <v>0</v>
      </c>
      <c r="H168" s="10" t="e">
        <f t="shared" si="110"/>
        <v>#DIV/0!</v>
      </c>
      <c r="I168" s="10" t="e">
        <f t="shared" ref="I168:I169" si="116">+G168/F168*100</f>
        <v>#DIV/0!</v>
      </c>
    </row>
    <row r="169" spans="1:9" ht="30" x14ac:dyDescent="0.25">
      <c r="A169" s="12"/>
      <c r="B169" s="12">
        <v>3132</v>
      </c>
      <c r="C169" s="13" t="s">
        <v>24</v>
      </c>
      <c r="D169" s="14">
        <v>0</v>
      </c>
      <c r="E169" s="14">
        <v>0</v>
      </c>
      <c r="F169" s="14">
        <v>0</v>
      </c>
      <c r="G169" s="14">
        <v>0</v>
      </c>
      <c r="H169" s="20" t="e">
        <f t="shared" si="110"/>
        <v>#DIV/0!</v>
      </c>
      <c r="I169" s="20" t="e">
        <f t="shared" si="116"/>
        <v>#DIV/0!</v>
      </c>
    </row>
    <row r="170" spans="1:9" x14ac:dyDescent="0.25">
      <c r="A170" s="12"/>
      <c r="B170" s="6">
        <v>32</v>
      </c>
      <c r="C170" s="7" t="s">
        <v>166</v>
      </c>
      <c r="D170" s="8">
        <f>+D171+D176+D182+D191</f>
        <v>6029.46</v>
      </c>
      <c r="E170" s="8">
        <f t="shared" ref="E170:G170" si="117">+E171+E176+E182+E191</f>
        <v>11000</v>
      </c>
      <c r="F170" s="8">
        <f t="shared" si="117"/>
        <v>11000</v>
      </c>
      <c r="G170" s="8">
        <f t="shared" si="117"/>
        <v>5478.9400000000005</v>
      </c>
      <c r="H170" s="10">
        <f t="shared" si="110"/>
        <v>90.869497434264431</v>
      </c>
      <c r="I170" s="10">
        <f t="shared" ref="I170" si="118">+G170/F170*100</f>
        <v>49.80854545454546</v>
      </c>
    </row>
    <row r="171" spans="1:9" s="9" customFormat="1" x14ac:dyDescent="0.25">
      <c r="A171" s="6"/>
      <c r="B171" s="6">
        <v>321</v>
      </c>
      <c r="C171" s="7" t="s">
        <v>157</v>
      </c>
      <c r="D171" s="8">
        <f>+D172+D173+D174+D175</f>
        <v>0</v>
      </c>
      <c r="E171" s="8">
        <f t="shared" ref="E171:G171" si="119">+E172+E173+E174+E175</f>
        <v>0</v>
      </c>
      <c r="F171" s="8">
        <f t="shared" si="119"/>
        <v>0</v>
      </c>
      <c r="G171" s="8">
        <f t="shared" si="119"/>
        <v>24</v>
      </c>
      <c r="H171" s="10" t="e">
        <f t="shared" si="110"/>
        <v>#DIV/0!</v>
      </c>
      <c r="I171" s="10" t="e">
        <f t="shared" ref="I171:I193" si="120">+G171/F171*100</f>
        <v>#DIV/0!</v>
      </c>
    </row>
    <row r="172" spans="1:9" x14ac:dyDescent="0.25">
      <c r="A172" s="12"/>
      <c r="B172" s="12">
        <v>3211</v>
      </c>
      <c r="C172" s="13" t="s">
        <v>27</v>
      </c>
      <c r="D172" s="14">
        <v>0</v>
      </c>
      <c r="E172" s="14">
        <v>0</v>
      </c>
      <c r="F172" s="14">
        <v>0</v>
      </c>
      <c r="G172" s="14">
        <v>24</v>
      </c>
      <c r="H172" s="20" t="e">
        <f t="shared" si="110"/>
        <v>#DIV/0!</v>
      </c>
      <c r="I172" s="20" t="e">
        <f t="shared" si="120"/>
        <v>#DIV/0!</v>
      </c>
    </row>
    <row r="173" spans="1:9" ht="30" x14ac:dyDescent="0.25">
      <c r="A173" s="12"/>
      <c r="B173" s="12">
        <v>3212</v>
      </c>
      <c r="C173" s="13" t="s">
        <v>28</v>
      </c>
      <c r="D173" s="14">
        <v>0</v>
      </c>
      <c r="E173" s="14">
        <v>0</v>
      </c>
      <c r="F173" s="14">
        <v>0</v>
      </c>
      <c r="G173" s="14">
        <v>0</v>
      </c>
      <c r="H173" s="20" t="e">
        <f t="shared" si="110"/>
        <v>#DIV/0!</v>
      </c>
      <c r="I173" s="20" t="e">
        <f t="shared" si="120"/>
        <v>#DIV/0!</v>
      </c>
    </row>
    <row r="174" spans="1:9" x14ac:dyDescent="0.25">
      <c r="A174" s="12"/>
      <c r="B174" s="12">
        <v>3213</v>
      </c>
      <c r="C174" s="13" t="s">
        <v>57</v>
      </c>
      <c r="D174" s="14">
        <v>0</v>
      </c>
      <c r="E174" s="14">
        <v>0</v>
      </c>
      <c r="F174" s="14">
        <v>0</v>
      </c>
      <c r="G174" s="14">
        <v>0</v>
      </c>
      <c r="H174" s="20" t="e">
        <f t="shared" si="110"/>
        <v>#DIV/0!</v>
      </c>
      <c r="I174" s="20" t="e">
        <f t="shared" si="120"/>
        <v>#DIV/0!</v>
      </c>
    </row>
    <row r="175" spans="1:9" x14ac:dyDescent="0.25">
      <c r="A175" s="12"/>
      <c r="B175" s="12">
        <v>3214</v>
      </c>
      <c r="C175" s="13" t="s">
        <v>58</v>
      </c>
      <c r="D175" s="14">
        <v>0</v>
      </c>
      <c r="E175" s="14">
        <v>0</v>
      </c>
      <c r="F175" s="14">
        <v>0</v>
      </c>
      <c r="G175" s="14">
        <v>0</v>
      </c>
      <c r="H175" s="20" t="e">
        <f t="shared" si="110"/>
        <v>#DIV/0!</v>
      </c>
      <c r="I175" s="20" t="e">
        <f t="shared" si="120"/>
        <v>#DIV/0!</v>
      </c>
    </row>
    <row r="176" spans="1:9" s="9" customFormat="1" x14ac:dyDescent="0.25">
      <c r="A176" s="6"/>
      <c r="B176" s="6">
        <v>322</v>
      </c>
      <c r="C176" s="7" t="s">
        <v>29</v>
      </c>
      <c r="D176" s="8">
        <f>+D177+D178+D179+D180+D181</f>
        <v>4962.5</v>
      </c>
      <c r="E176" s="8">
        <f t="shared" ref="E176:G176" si="121">+E177+E178+E179+E180+E181</f>
        <v>0</v>
      </c>
      <c r="F176" s="8">
        <f t="shared" si="121"/>
        <v>0</v>
      </c>
      <c r="G176" s="8">
        <f t="shared" si="121"/>
        <v>3797.4700000000003</v>
      </c>
      <c r="H176" s="20">
        <f t="shared" si="110"/>
        <v>76.523324937027709</v>
      </c>
      <c r="I176" s="20" t="e">
        <f t="shared" si="120"/>
        <v>#DIV/0!</v>
      </c>
    </row>
    <row r="177" spans="1:9" ht="30" x14ac:dyDescent="0.25">
      <c r="A177" s="12"/>
      <c r="B177" s="12">
        <v>3221</v>
      </c>
      <c r="C177" s="13" t="s">
        <v>30</v>
      </c>
      <c r="D177" s="14">
        <v>0</v>
      </c>
      <c r="E177" s="14">
        <v>0</v>
      </c>
      <c r="F177" s="14">
        <v>0</v>
      </c>
      <c r="G177" s="14">
        <v>2968.67</v>
      </c>
      <c r="H177" s="20" t="e">
        <f t="shared" si="110"/>
        <v>#DIV/0!</v>
      </c>
      <c r="I177" s="20" t="e">
        <f t="shared" si="120"/>
        <v>#DIV/0!</v>
      </c>
    </row>
    <row r="178" spans="1:9" x14ac:dyDescent="0.25">
      <c r="A178" s="12"/>
      <c r="B178" s="12">
        <v>3222</v>
      </c>
      <c r="C178" s="13" t="s">
        <v>84</v>
      </c>
      <c r="D178" s="14">
        <v>4962.5</v>
      </c>
      <c r="E178" s="14">
        <v>0</v>
      </c>
      <c r="F178" s="14">
        <v>0</v>
      </c>
      <c r="G178" s="14">
        <v>0</v>
      </c>
      <c r="H178" s="20">
        <f t="shared" ref="H178" si="122">+G178/D178*100</f>
        <v>0</v>
      </c>
      <c r="I178" s="20" t="e">
        <f t="shared" si="120"/>
        <v>#DIV/0!</v>
      </c>
    </row>
    <row r="179" spans="1:9" x14ac:dyDescent="0.25">
      <c r="A179" s="12"/>
      <c r="B179" s="12">
        <v>3223</v>
      </c>
      <c r="C179" s="13" t="s">
        <v>31</v>
      </c>
      <c r="D179" s="14">
        <v>0</v>
      </c>
      <c r="E179" s="14">
        <v>0</v>
      </c>
      <c r="F179" s="14">
        <v>0</v>
      </c>
      <c r="G179" s="14">
        <v>0</v>
      </c>
      <c r="H179" s="20" t="e">
        <f t="shared" ref="H179:H198" si="123">+G179/D179*100</f>
        <v>#DIV/0!</v>
      </c>
      <c r="I179" s="20" t="e">
        <f t="shared" si="120"/>
        <v>#DIV/0!</v>
      </c>
    </row>
    <row r="180" spans="1:9" ht="30" x14ac:dyDescent="0.25">
      <c r="A180" s="12"/>
      <c r="B180" s="12">
        <v>3224</v>
      </c>
      <c r="C180" s="13" t="s">
        <v>32</v>
      </c>
      <c r="D180" s="14">
        <v>0</v>
      </c>
      <c r="E180" s="14">
        <v>0</v>
      </c>
      <c r="F180" s="14">
        <v>0</v>
      </c>
      <c r="G180" s="14">
        <v>79.8</v>
      </c>
      <c r="H180" s="20" t="e">
        <f t="shared" si="123"/>
        <v>#DIV/0!</v>
      </c>
      <c r="I180" s="20" t="e">
        <f t="shared" si="120"/>
        <v>#DIV/0!</v>
      </c>
    </row>
    <row r="181" spans="1:9" x14ac:dyDescent="0.25">
      <c r="A181" s="12"/>
      <c r="B181" s="12">
        <v>3225</v>
      </c>
      <c r="C181" s="13" t="s">
        <v>48</v>
      </c>
      <c r="D181" s="14">
        <v>0</v>
      </c>
      <c r="E181" s="14">
        <v>0</v>
      </c>
      <c r="F181" s="14">
        <v>0</v>
      </c>
      <c r="G181" s="14">
        <v>749</v>
      </c>
      <c r="H181" s="20" t="e">
        <f t="shared" si="123"/>
        <v>#DIV/0!</v>
      </c>
      <c r="I181" s="20" t="e">
        <f t="shared" si="120"/>
        <v>#DIV/0!</v>
      </c>
    </row>
    <row r="182" spans="1:9" s="9" customFormat="1" x14ac:dyDescent="0.25">
      <c r="A182" s="6"/>
      <c r="B182" s="6">
        <v>323</v>
      </c>
      <c r="C182" s="7" t="s">
        <v>158</v>
      </c>
      <c r="D182" s="8">
        <f>+D183+D184+D185+D186+D187+D188+D189+D190</f>
        <v>0</v>
      </c>
      <c r="E182" s="8">
        <f t="shared" ref="E182:G182" si="124">+E183+E184+E185+E186+E187+E188+E189+E190</f>
        <v>4000</v>
      </c>
      <c r="F182" s="8">
        <f t="shared" si="124"/>
        <v>4000</v>
      </c>
      <c r="G182" s="8">
        <f t="shared" si="124"/>
        <v>77</v>
      </c>
      <c r="H182" s="10" t="e">
        <f t="shared" ref="H182" si="125">+G182/D182*100</f>
        <v>#DIV/0!</v>
      </c>
      <c r="I182" s="10">
        <f t="shared" si="120"/>
        <v>1.925</v>
      </c>
    </row>
    <row r="183" spans="1:9" x14ac:dyDescent="0.25">
      <c r="A183" s="12"/>
      <c r="B183" s="12">
        <v>3231</v>
      </c>
      <c r="C183" s="13" t="s">
        <v>34</v>
      </c>
      <c r="D183" s="14">
        <v>0</v>
      </c>
      <c r="E183" s="14">
        <v>0</v>
      </c>
      <c r="F183" s="14">
        <v>0</v>
      </c>
      <c r="G183" s="14">
        <v>77</v>
      </c>
      <c r="H183" s="20" t="e">
        <f t="shared" si="123"/>
        <v>#DIV/0!</v>
      </c>
      <c r="I183" s="20" t="e">
        <f t="shared" si="120"/>
        <v>#DIV/0!</v>
      </c>
    </row>
    <row r="184" spans="1:9" ht="30" x14ac:dyDescent="0.25">
      <c r="A184" s="12"/>
      <c r="B184" s="12">
        <v>3232</v>
      </c>
      <c r="C184" s="13" t="s">
        <v>49</v>
      </c>
      <c r="D184" s="14">
        <v>0</v>
      </c>
      <c r="E184" s="14">
        <v>0</v>
      </c>
      <c r="F184" s="14">
        <v>0</v>
      </c>
      <c r="G184" s="14">
        <v>0</v>
      </c>
      <c r="H184" s="20" t="e">
        <f t="shared" si="123"/>
        <v>#DIV/0!</v>
      </c>
      <c r="I184" s="20" t="e">
        <f t="shared" si="120"/>
        <v>#DIV/0!</v>
      </c>
    </row>
    <row r="185" spans="1:9" x14ac:dyDescent="0.25">
      <c r="A185" s="12"/>
      <c r="B185" s="12">
        <v>3233</v>
      </c>
      <c r="C185" s="13" t="s">
        <v>50</v>
      </c>
      <c r="D185" s="14">
        <v>0</v>
      </c>
      <c r="E185" s="14">
        <v>0</v>
      </c>
      <c r="F185" s="14">
        <v>0</v>
      </c>
      <c r="G185" s="14">
        <v>0</v>
      </c>
      <c r="H185" s="20" t="e">
        <f t="shared" si="123"/>
        <v>#DIV/0!</v>
      </c>
      <c r="I185" s="20" t="e">
        <f t="shared" si="120"/>
        <v>#DIV/0!</v>
      </c>
    </row>
    <row r="186" spans="1:9" x14ac:dyDescent="0.25">
      <c r="A186" s="12"/>
      <c r="B186" s="12">
        <v>3234</v>
      </c>
      <c r="C186" s="13" t="s">
        <v>35</v>
      </c>
      <c r="D186" s="14">
        <v>0</v>
      </c>
      <c r="E186" s="14">
        <v>0</v>
      </c>
      <c r="F186" s="14">
        <v>0</v>
      </c>
      <c r="G186" s="14">
        <v>0</v>
      </c>
      <c r="H186" s="20" t="e">
        <f t="shared" si="123"/>
        <v>#DIV/0!</v>
      </c>
      <c r="I186" s="20" t="e">
        <f t="shared" si="120"/>
        <v>#DIV/0!</v>
      </c>
    </row>
    <row r="187" spans="1:9" x14ac:dyDescent="0.25">
      <c r="A187" s="12"/>
      <c r="B187" s="12">
        <v>3235</v>
      </c>
      <c r="C187" s="13" t="s">
        <v>51</v>
      </c>
      <c r="D187" s="14">
        <v>0</v>
      </c>
      <c r="E187" s="14">
        <v>0</v>
      </c>
      <c r="F187" s="14">
        <v>0</v>
      </c>
      <c r="G187" s="14">
        <v>0</v>
      </c>
      <c r="H187" s="20" t="e">
        <f t="shared" si="123"/>
        <v>#DIV/0!</v>
      </c>
      <c r="I187" s="20" t="e">
        <f t="shared" si="120"/>
        <v>#DIV/0!</v>
      </c>
    </row>
    <row r="188" spans="1:9" x14ac:dyDescent="0.25">
      <c r="A188" s="12"/>
      <c r="B188" s="12">
        <v>3237</v>
      </c>
      <c r="C188" s="13" t="s">
        <v>52</v>
      </c>
      <c r="D188" s="14">
        <v>0</v>
      </c>
      <c r="E188" s="14">
        <v>0</v>
      </c>
      <c r="F188" s="14">
        <v>0</v>
      </c>
      <c r="G188" s="14">
        <v>0</v>
      </c>
      <c r="H188" s="20" t="e">
        <f t="shared" si="123"/>
        <v>#DIV/0!</v>
      </c>
      <c r="I188" s="20" t="e">
        <f t="shared" si="120"/>
        <v>#DIV/0!</v>
      </c>
    </row>
    <row r="189" spans="1:9" x14ac:dyDescent="0.25">
      <c r="A189" s="12"/>
      <c r="B189" s="12">
        <v>3238</v>
      </c>
      <c r="C189" s="13" t="s">
        <v>36</v>
      </c>
      <c r="D189" s="14">
        <v>0</v>
      </c>
      <c r="E189" s="14">
        <v>0</v>
      </c>
      <c r="F189" s="14">
        <v>0</v>
      </c>
      <c r="G189" s="14">
        <v>0</v>
      </c>
      <c r="H189" s="20" t="e">
        <f t="shared" si="123"/>
        <v>#DIV/0!</v>
      </c>
      <c r="I189" s="20" t="e">
        <f t="shared" si="120"/>
        <v>#DIV/0!</v>
      </c>
    </row>
    <row r="190" spans="1:9" x14ac:dyDescent="0.25">
      <c r="A190" s="12"/>
      <c r="B190" s="12">
        <v>3239</v>
      </c>
      <c r="C190" s="13" t="s">
        <v>37</v>
      </c>
      <c r="D190" s="14">
        <v>0</v>
      </c>
      <c r="E190" s="14">
        <v>4000</v>
      </c>
      <c r="F190" s="14">
        <v>4000</v>
      </c>
      <c r="G190" s="14">
        <v>0</v>
      </c>
      <c r="H190" s="20" t="e">
        <f t="shared" si="123"/>
        <v>#DIV/0!</v>
      </c>
      <c r="I190" s="20">
        <f t="shared" si="120"/>
        <v>0</v>
      </c>
    </row>
    <row r="191" spans="1:9" s="9" customFormat="1" ht="30" x14ac:dyDescent="0.25">
      <c r="A191" s="6"/>
      <c r="B191" s="6">
        <v>329</v>
      </c>
      <c r="C191" s="7" t="s">
        <v>159</v>
      </c>
      <c r="D191" s="8">
        <f>+D192+D193+D194+D195+D196</f>
        <v>1066.96</v>
      </c>
      <c r="E191" s="8">
        <f t="shared" ref="E191:G191" si="126">+E192+E193+E194+E195+E196</f>
        <v>7000</v>
      </c>
      <c r="F191" s="8">
        <f t="shared" si="126"/>
        <v>7000</v>
      </c>
      <c r="G191" s="8">
        <f t="shared" si="126"/>
        <v>1580.47</v>
      </c>
      <c r="H191" s="10">
        <f t="shared" ref="H191" si="127">+G191/D191*100</f>
        <v>148.12832721001726</v>
      </c>
      <c r="I191" s="10">
        <f t="shared" si="120"/>
        <v>22.578142857142858</v>
      </c>
    </row>
    <row r="192" spans="1:9" x14ac:dyDescent="0.25">
      <c r="A192" s="12"/>
      <c r="B192" s="12">
        <v>3292</v>
      </c>
      <c r="C192" s="13" t="s">
        <v>53</v>
      </c>
      <c r="D192" s="14">
        <v>0</v>
      </c>
      <c r="E192" s="14">
        <v>5000</v>
      </c>
      <c r="F192" s="14">
        <v>5000</v>
      </c>
      <c r="G192" s="14">
        <v>0</v>
      </c>
      <c r="H192" s="20" t="e">
        <f t="shared" si="123"/>
        <v>#DIV/0!</v>
      </c>
      <c r="I192" s="20">
        <f t="shared" si="120"/>
        <v>0</v>
      </c>
    </row>
    <row r="193" spans="1:12" x14ac:dyDescent="0.25">
      <c r="A193" s="12"/>
      <c r="B193" s="12">
        <v>3293</v>
      </c>
      <c r="C193" s="13" t="s">
        <v>40</v>
      </c>
      <c r="D193" s="26">
        <v>1066.96</v>
      </c>
      <c r="E193" s="14">
        <v>1000</v>
      </c>
      <c r="F193" s="14">
        <v>1276</v>
      </c>
      <c r="G193" s="14">
        <v>1580.47</v>
      </c>
      <c r="H193" s="20">
        <f t="shared" si="123"/>
        <v>148.12832721001726</v>
      </c>
      <c r="I193" s="20">
        <f t="shared" si="120"/>
        <v>123.86128526645767</v>
      </c>
    </row>
    <row r="194" spans="1:12" x14ac:dyDescent="0.25">
      <c r="A194" s="12"/>
      <c r="B194" s="12">
        <v>3294</v>
      </c>
      <c r="C194" s="13" t="s">
        <v>54</v>
      </c>
      <c r="D194" s="14">
        <v>0</v>
      </c>
      <c r="E194" s="14">
        <v>1000</v>
      </c>
      <c r="F194" s="14">
        <v>724</v>
      </c>
      <c r="G194" s="14">
        <v>0</v>
      </c>
      <c r="H194" s="20" t="e">
        <f t="shared" si="123"/>
        <v>#DIV/0!</v>
      </c>
      <c r="I194" s="20">
        <f t="shared" ref="I194:I198" si="128">+G194/F194*100</f>
        <v>0</v>
      </c>
    </row>
    <row r="195" spans="1:12" x14ac:dyDescent="0.25">
      <c r="A195" s="12"/>
      <c r="B195" s="12">
        <v>3295</v>
      </c>
      <c r="C195" s="13" t="s">
        <v>41</v>
      </c>
      <c r="D195" s="14">
        <v>0</v>
      </c>
      <c r="E195" s="14">
        <v>0</v>
      </c>
      <c r="F195" s="14">
        <v>0</v>
      </c>
      <c r="G195" s="14">
        <v>0</v>
      </c>
      <c r="H195" s="20" t="e">
        <f t="shared" si="123"/>
        <v>#DIV/0!</v>
      </c>
      <c r="I195" s="20" t="e">
        <f t="shared" si="128"/>
        <v>#DIV/0!</v>
      </c>
    </row>
    <row r="196" spans="1:12" ht="30" x14ac:dyDescent="0.25">
      <c r="A196" s="12"/>
      <c r="B196" s="12">
        <v>3299</v>
      </c>
      <c r="C196" s="13" t="s">
        <v>42</v>
      </c>
      <c r="D196" s="14">
        <v>0</v>
      </c>
      <c r="E196" s="14">
        <v>0</v>
      </c>
      <c r="F196" s="14">
        <v>0</v>
      </c>
      <c r="G196" s="14">
        <v>0</v>
      </c>
      <c r="H196" s="20" t="e">
        <f t="shared" si="123"/>
        <v>#DIV/0!</v>
      </c>
      <c r="I196" s="20" t="e">
        <f t="shared" si="128"/>
        <v>#DIV/0!</v>
      </c>
    </row>
    <row r="197" spans="1:12" s="9" customFormat="1" x14ac:dyDescent="0.25">
      <c r="A197" s="6"/>
      <c r="B197" s="6">
        <v>34</v>
      </c>
      <c r="C197" s="7" t="s">
        <v>177</v>
      </c>
      <c r="D197" s="8">
        <f>+D198</f>
        <v>0</v>
      </c>
      <c r="E197" s="8">
        <f t="shared" ref="E197:G197" si="129">+E198</f>
        <v>0</v>
      </c>
      <c r="F197" s="8">
        <f t="shared" si="129"/>
        <v>0</v>
      </c>
      <c r="G197" s="8">
        <f t="shared" si="129"/>
        <v>0</v>
      </c>
      <c r="H197" s="10" t="e">
        <f t="shared" ref="H197" si="130">+G197/D197*100</f>
        <v>#DIV/0!</v>
      </c>
      <c r="I197" s="10" t="e">
        <f t="shared" ref="I197" si="131">+G197/F197*100</f>
        <v>#DIV/0!</v>
      </c>
    </row>
    <row r="198" spans="1:12" s="9" customFormat="1" x14ac:dyDescent="0.25">
      <c r="A198" s="6"/>
      <c r="B198" s="6">
        <v>343</v>
      </c>
      <c r="C198" s="7" t="s">
        <v>45</v>
      </c>
      <c r="D198" s="25">
        <f>+D199+D200+D201+D202</f>
        <v>0</v>
      </c>
      <c r="E198" s="25">
        <f t="shared" ref="E198:G198" si="132">+E199+E200+E201+E202</f>
        <v>0</v>
      </c>
      <c r="F198" s="25">
        <f t="shared" si="132"/>
        <v>0</v>
      </c>
      <c r="G198" s="25">
        <f t="shared" si="132"/>
        <v>0</v>
      </c>
      <c r="H198" s="10" t="e">
        <f t="shared" si="123"/>
        <v>#DIV/0!</v>
      </c>
      <c r="I198" s="10" t="e">
        <f t="shared" si="128"/>
        <v>#DIV/0!</v>
      </c>
    </row>
    <row r="199" spans="1:12" x14ac:dyDescent="0.25">
      <c r="A199" s="12"/>
      <c r="B199" s="50" t="s">
        <v>129</v>
      </c>
      <c r="C199" s="51" t="s">
        <v>130</v>
      </c>
      <c r="D199" s="26">
        <v>0</v>
      </c>
      <c r="E199" s="14">
        <v>0</v>
      </c>
      <c r="F199" s="14">
        <v>0</v>
      </c>
      <c r="G199" s="14">
        <v>0</v>
      </c>
      <c r="H199" s="20" t="e">
        <f t="shared" ref="H199:H202" si="133">+G199/D199*100</f>
        <v>#DIV/0!</v>
      </c>
      <c r="I199" s="20" t="e">
        <f t="shared" ref="I199:I202" si="134">+G199/F199*100</f>
        <v>#DIV/0!</v>
      </c>
    </row>
    <row r="200" spans="1:12" x14ac:dyDescent="0.25">
      <c r="A200" s="12"/>
      <c r="B200" s="50" t="s">
        <v>131</v>
      </c>
      <c r="C200" s="51" t="s">
        <v>132</v>
      </c>
      <c r="D200" s="26">
        <v>0</v>
      </c>
      <c r="E200" s="14">
        <v>0</v>
      </c>
      <c r="F200" s="14">
        <v>0</v>
      </c>
      <c r="G200" s="14">
        <v>0</v>
      </c>
      <c r="H200" s="20" t="e">
        <f t="shared" si="133"/>
        <v>#DIV/0!</v>
      </c>
      <c r="I200" s="20" t="e">
        <f t="shared" si="134"/>
        <v>#DIV/0!</v>
      </c>
    </row>
    <row r="201" spans="1:12" x14ac:dyDescent="0.25">
      <c r="A201" s="12"/>
      <c r="B201" s="50" t="s">
        <v>133</v>
      </c>
      <c r="C201" s="51" t="s">
        <v>134</v>
      </c>
      <c r="D201" s="26">
        <v>0</v>
      </c>
      <c r="E201" s="14">
        <v>0</v>
      </c>
      <c r="F201" s="14">
        <v>0</v>
      </c>
      <c r="G201" s="14">
        <v>0</v>
      </c>
      <c r="H201" s="20" t="e">
        <f t="shared" si="133"/>
        <v>#DIV/0!</v>
      </c>
      <c r="I201" s="20" t="e">
        <f t="shared" si="134"/>
        <v>#DIV/0!</v>
      </c>
    </row>
    <row r="202" spans="1:12" x14ac:dyDescent="0.25">
      <c r="A202" s="12"/>
      <c r="B202" s="50" t="s">
        <v>135</v>
      </c>
      <c r="C202" s="51" t="s">
        <v>136</v>
      </c>
      <c r="D202" s="26">
        <v>0</v>
      </c>
      <c r="E202" s="14">
        <v>0</v>
      </c>
      <c r="F202" s="14">
        <v>0</v>
      </c>
      <c r="G202" s="14">
        <v>0</v>
      </c>
      <c r="H202" s="20" t="e">
        <f t="shared" si="133"/>
        <v>#DIV/0!</v>
      </c>
      <c r="I202" s="20" t="e">
        <f t="shared" si="134"/>
        <v>#DIV/0!</v>
      </c>
    </row>
    <row r="203" spans="1:12" s="9" customFormat="1" x14ac:dyDescent="0.25">
      <c r="A203" s="6"/>
      <c r="B203" s="74">
        <v>42</v>
      </c>
      <c r="C203" s="75" t="s">
        <v>165</v>
      </c>
      <c r="D203" s="25">
        <f>+D204</f>
        <v>2315.36</v>
      </c>
      <c r="E203" s="25">
        <f t="shared" ref="E203:G203" si="135">+E204</f>
        <v>7000</v>
      </c>
      <c r="F203" s="25">
        <f t="shared" si="135"/>
        <v>7000</v>
      </c>
      <c r="G203" s="25">
        <f t="shared" si="135"/>
        <v>3948.51</v>
      </c>
      <c r="H203" s="10">
        <f t="shared" ref="H203" si="136">+G203/D203*100</f>
        <v>170.53546748669751</v>
      </c>
      <c r="I203" s="10">
        <f t="shared" ref="I203" si="137">+G203/F203*100</f>
        <v>56.407285714285713</v>
      </c>
    </row>
    <row r="204" spans="1:12" s="9" customFormat="1" ht="17.25" customHeight="1" x14ac:dyDescent="0.25">
      <c r="A204" s="6"/>
      <c r="B204" s="6">
        <v>424</v>
      </c>
      <c r="C204" s="7" t="s">
        <v>87</v>
      </c>
      <c r="D204" s="8">
        <f>+D205+D206</f>
        <v>2315.36</v>
      </c>
      <c r="E204" s="8">
        <f t="shared" ref="E204:G204" si="138">+E205+E206</f>
        <v>7000</v>
      </c>
      <c r="F204" s="8">
        <f t="shared" si="138"/>
        <v>7000</v>
      </c>
      <c r="G204" s="8">
        <f t="shared" si="138"/>
        <v>3948.51</v>
      </c>
      <c r="H204" s="10">
        <f t="shared" ref="H204:H207" si="139">+G204/D204*100</f>
        <v>170.53546748669751</v>
      </c>
      <c r="I204" s="10">
        <f t="shared" ref="I204:I206" si="140">+G204/F204*100</f>
        <v>56.407285714285713</v>
      </c>
    </row>
    <row r="205" spans="1:12" x14ac:dyDescent="0.25">
      <c r="A205" s="12"/>
      <c r="B205" s="27">
        <v>4241</v>
      </c>
      <c r="C205" s="37" t="s">
        <v>89</v>
      </c>
      <c r="D205" s="14">
        <v>2315.36</v>
      </c>
      <c r="E205" s="14">
        <v>2000</v>
      </c>
      <c r="F205" s="14">
        <v>2000</v>
      </c>
      <c r="G205" s="14">
        <v>1448.51</v>
      </c>
      <c r="H205" s="20">
        <f t="shared" si="139"/>
        <v>62.560897657383727</v>
      </c>
      <c r="I205" s="20">
        <f>+G205/F205*100</f>
        <v>72.4255</v>
      </c>
    </row>
    <row r="206" spans="1:12" x14ac:dyDescent="0.25">
      <c r="A206" s="12"/>
      <c r="B206" s="12">
        <v>4243</v>
      </c>
      <c r="C206" s="13" t="s">
        <v>88</v>
      </c>
      <c r="D206" s="14">
        <v>0</v>
      </c>
      <c r="E206" s="14">
        <v>5000</v>
      </c>
      <c r="F206" s="14">
        <v>5000</v>
      </c>
      <c r="G206" s="14">
        <v>2500</v>
      </c>
      <c r="H206" s="20" t="e">
        <f t="shared" si="139"/>
        <v>#DIV/0!</v>
      </c>
      <c r="I206" s="20">
        <f t="shared" si="140"/>
        <v>50</v>
      </c>
    </row>
    <row r="207" spans="1:12" x14ac:dyDescent="0.25">
      <c r="A207" s="12"/>
      <c r="B207" s="87" t="s">
        <v>47</v>
      </c>
      <c r="C207" s="87"/>
      <c r="D207" s="8">
        <f>+D204+D198+D191+D182+D176+D171+D168++D166+D162</f>
        <v>8344.82</v>
      </c>
      <c r="E207" s="8">
        <f t="shared" ref="E207:G207" si="141">+E204+E198+E191+E182+E176+E171+E168++E166+E162</f>
        <v>18000</v>
      </c>
      <c r="F207" s="8">
        <f t="shared" si="141"/>
        <v>18000</v>
      </c>
      <c r="G207" s="8">
        <f t="shared" si="141"/>
        <v>9427.4500000000007</v>
      </c>
      <c r="H207" s="10">
        <f t="shared" si="139"/>
        <v>112.97367708350809</v>
      </c>
      <c r="I207" s="10">
        <f>+G207/F207*100</f>
        <v>52.374722222222225</v>
      </c>
      <c r="L207" s="33"/>
    </row>
    <row r="208" spans="1:12" x14ac:dyDescent="0.25">
      <c r="B208" s="22"/>
      <c r="C208" s="22"/>
      <c r="D208" s="23"/>
      <c r="E208" s="23"/>
      <c r="F208" s="23"/>
      <c r="G208" s="23"/>
      <c r="H208" s="24"/>
      <c r="I208" s="24"/>
    </row>
    <row r="209" spans="2:10" x14ac:dyDescent="0.25">
      <c r="B209" s="22"/>
      <c r="C209" s="22"/>
      <c r="D209" s="23"/>
      <c r="E209" s="23"/>
      <c r="F209" s="23"/>
      <c r="G209" s="23"/>
      <c r="H209" s="24"/>
      <c r="I209" s="24"/>
    </row>
    <row r="210" spans="2:10" x14ac:dyDescent="0.25">
      <c r="B210" s="22"/>
      <c r="C210" s="22"/>
      <c r="D210" s="23"/>
      <c r="E210" s="23"/>
      <c r="F210" s="23"/>
      <c r="G210" s="23"/>
      <c r="H210" s="23"/>
      <c r="I210" s="24"/>
    </row>
    <row r="212" spans="2:10" x14ac:dyDescent="0.25">
      <c r="B212" s="88" t="s">
        <v>178</v>
      </c>
      <c r="C212" s="88"/>
      <c r="D212" s="88"/>
      <c r="E212" s="88"/>
      <c r="F212" s="88"/>
      <c r="G212" s="88"/>
      <c r="H212" s="24"/>
      <c r="I212" s="24"/>
    </row>
    <row r="215" spans="2:10" s="9" customFormat="1" ht="33" customHeight="1" x14ac:dyDescent="0.25">
      <c r="B215" s="79" t="s">
        <v>94</v>
      </c>
      <c r="C215" s="79" t="s">
        <v>95</v>
      </c>
      <c r="D215" s="79" t="s">
        <v>102</v>
      </c>
      <c r="E215" s="4" t="s">
        <v>104</v>
      </c>
      <c r="F215" s="4" t="s">
        <v>183</v>
      </c>
      <c r="I215" s="29"/>
    </row>
    <row r="216" spans="2:10" ht="19.5" customHeight="1" x14ac:dyDescent="0.25">
      <c r="B216" s="31" t="s">
        <v>7</v>
      </c>
      <c r="C216" s="31" t="s">
        <v>8</v>
      </c>
      <c r="D216" s="31" t="s">
        <v>9</v>
      </c>
      <c r="E216" s="32" t="s">
        <v>11</v>
      </c>
      <c r="F216" s="31" t="s">
        <v>101</v>
      </c>
    </row>
    <row r="217" spans="2:10" x14ac:dyDescent="0.25">
      <c r="B217" s="12">
        <v>1</v>
      </c>
      <c r="C217" s="12" t="s">
        <v>64</v>
      </c>
      <c r="D217" s="12"/>
      <c r="E217" s="12"/>
      <c r="F217" s="12"/>
      <c r="H217" s="33"/>
    </row>
    <row r="218" spans="2:10" x14ac:dyDescent="0.25">
      <c r="B218" s="12"/>
      <c r="C218" s="12" t="s">
        <v>65</v>
      </c>
      <c r="D218" s="14"/>
      <c r="E218" s="14">
        <f>72711.26+2766.98</f>
        <v>75478.239999999991</v>
      </c>
      <c r="F218" s="20"/>
      <c r="H218" s="33"/>
    </row>
    <row r="219" spans="2:10" x14ac:dyDescent="0.25">
      <c r="B219" s="12"/>
      <c r="C219" s="12" t="s">
        <v>97</v>
      </c>
      <c r="D219" s="14">
        <v>7830655.8099999996</v>
      </c>
      <c r="E219" s="14">
        <f>+G12+G14</f>
        <v>8527117.7899999991</v>
      </c>
      <c r="F219" s="14">
        <f>+E219/D219*100</f>
        <v>108.89404408645564</v>
      </c>
      <c r="I219" s="33"/>
    </row>
    <row r="220" spans="2:10" x14ac:dyDescent="0.25">
      <c r="B220" s="12"/>
      <c r="C220" s="12" t="s">
        <v>98</v>
      </c>
      <c r="D220" s="14">
        <v>7830655.8099999996</v>
      </c>
      <c r="E220" s="14">
        <f>+G99+Programi!F80</f>
        <v>8605813.7800000012</v>
      </c>
      <c r="F220" s="14">
        <f>+E220/D220*100</f>
        <v>109.89901725740646</v>
      </c>
      <c r="H220" s="33"/>
    </row>
    <row r="221" spans="2:10" x14ac:dyDescent="0.25">
      <c r="B221" s="12"/>
      <c r="C221" s="27"/>
      <c r="D221" s="12"/>
      <c r="E221" s="54"/>
      <c r="F221" s="20"/>
      <c r="H221" s="33"/>
      <c r="I221" s="33"/>
      <c r="J221" s="33"/>
    </row>
    <row r="222" spans="2:10" x14ac:dyDescent="0.25">
      <c r="B222" s="12">
        <v>3</v>
      </c>
      <c r="C222" s="12" t="s">
        <v>99</v>
      </c>
      <c r="D222" s="12"/>
      <c r="E222" s="12"/>
      <c r="F222" s="14"/>
      <c r="H222" s="33"/>
      <c r="I222" s="33"/>
      <c r="J222" s="33"/>
    </row>
    <row r="223" spans="2:10" x14ac:dyDescent="0.25">
      <c r="B223" s="12"/>
      <c r="C223" s="12" t="s">
        <v>65</v>
      </c>
      <c r="D223" s="34"/>
      <c r="E223" s="14">
        <v>153726.01999999999</v>
      </c>
      <c r="F223" s="20"/>
      <c r="H223" s="33"/>
    </row>
    <row r="224" spans="2:10" x14ac:dyDescent="0.25">
      <c r="B224" s="12"/>
      <c r="C224" s="12" t="s">
        <v>195</v>
      </c>
      <c r="D224" s="34"/>
      <c r="E224" s="14">
        <f>210448-25334.3</f>
        <v>185113.7</v>
      </c>
      <c r="F224" s="20"/>
    </row>
    <row r="225" spans="2:12" x14ac:dyDescent="0.25">
      <c r="B225" s="12"/>
      <c r="C225" s="12" t="s">
        <v>97</v>
      </c>
      <c r="D225" s="34">
        <f>+E19+E23+E26+E35</f>
        <v>42008</v>
      </c>
      <c r="E225" s="34">
        <f>+G19+G23+G26+G35</f>
        <v>117240.26</v>
      </c>
      <c r="F225" s="20">
        <f>+E225/D225*100</f>
        <v>279.09031613026087</v>
      </c>
    </row>
    <row r="226" spans="2:12" x14ac:dyDescent="0.25">
      <c r="B226" s="12"/>
      <c r="C226" s="12" t="s">
        <v>98</v>
      </c>
      <c r="D226" s="14">
        <f>+E153+Programi!D114</f>
        <v>42008</v>
      </c>
      <c r="E226" s="14">
        <f>+G153+Programi!F114</f>
        <v>196018.8</v>
      </c>
      <c r="F226" s="20">
        <f>+E226/D226*100</f>
        <v>466.62254808607884</v>
      </c>
      <c r="I226" s="33"/>
      <c r="J226" s="33"/>
    </row>
    <row r="227" spans="2:12" x14ac:dyDescent="0.25">
      <c r="B227" s="12"/>
      <c r="C227" s="27" t="s">
        <v>100</v>
      </c>
      <c r="D227" s="34">
        <f>+D223+D225-D226</f>
        <v>0</v>
      </c>
      <c r="E227" s="34">
        <f>+E223+E224+E225-E226</f>
        <v>260061.18</v>
      </c>
      <c r="F227" s="20"/>
      <c r="I227" s="33"/>
      <c r="J227" s="33"/>
      <c r="K227" s="33"/>
      <c r="L227" s="33"/>
    </row>
    <row r="228" spans="2:12" x14ac:dyDescent="0.25">
      <c r="B228" s="12">
        <v>4</v>
      </c>
      <c r="C228" s="12" t="s">
        <v>83</v>
      </c>
      <c r="D228" s="12"/>
      <c r="E228" s="12"/>
      <c r="F228" s="20"/>
      <c r="I228" s="33"/>
    </row>
    <row r="229" spans="2:12" x14ac:dyDescent="0.25">
      <c r="B229" s="12"/>
      <c r="C229" s="12" t="s">
        <v>65</v>
      </c>
      <c r="D229" s="34"/>
      <c r="E229" s="34">
        <v>140605.18</v>
      </c>
      <c r="F229" s="20"/>
      <c r="I229" s="33"/>
    </row>
    <row r="230" spans="2:12" x14ac:dyDescent="0.25">
      <c r="B230" s="12"/>
      <c r="C230" s="12" t="s">
        <v>97</v>
      </c>
      <c r="D230" s="34">
        <f>+E30</f>
        <v>18000</v>
      </c>
      <c r="E230" s="34">
        <f>+G30</f>
        <v>10977.91</v>
      </c>
      <c r="F230" s="20">
        <f>+E230/D230*100</f>
        <v>60.988388888888892</v>
      </c>
    </row>
    <row r="231" spans="2:12" x14ac:dyDescent="0.25">
      <c r="B231" s="12"/>
      <c r="C231" s="12" t="s">
        <v>98</v>
      </c>
      <c r="D231" s="14">
        <f>+E207+Programi!D148</f>
        <v>18000</v>
      </c>
      <c r="E231" s="14">
        <f>+G207+Programi!F148</f>
        <v>9427.4500000000007</v>
      </c>
      <c r="F231" s="20">
        <f>+E231/D231*100</f>
        <v>52.374722222222225</v>
      </c>
      <c r="G231" s="33"/>
      <c r="H231" s="33"/>
    </row>
    <row r="232" spans="2:12" x14ac:dyDescent="0.25">
      <c r="B232" s="12"/>
      <c r="C232" s="27" t="s">
        <v>100</v>
      </c>
      <c r="D232" s="34">
        <f>+D229+D230-D231</f>
        <v>0</v>
      </c>
      <c r="E232" s="14">
        <f>+E229+E230-E231</f>
        <v>142155.63999999998</v>
      </c>
      <c r="F232" s="20"/>
      <c r="H232" s="33"/>
      <c r="J232" s="33"/>
    </row>
    <row r="233" spans="2:12" x14ac:dyDescent="0.25">
      <c r="B233" s="12">
        <v>5</v>
      </c>
      <c r="C233" s="12" t="s">
        <v>72</v>
      </c>
      <c r="D233" s="12"/>
      <c r="E233" s="12"/>
      <c r="F233" s="20"/>
      <c r="H233" s="33"/>
    </row>
    <row r="234" spans="2:12" x14ac:dyDescent="0.25">
      <c r="B234" s="12"/>
      <c r="C234" s="12" t="s">
        <v>65</v>
      </c>
      <c r="D234" s="14"/>
      <c r="E234" s="14"/>
      <c r="F234" s="20"/>
      <c r="H234" s="33"/>
      <c r="J234" s="33"/>
    </row>
    <row r="235" spans="2:12" x14ac:dyDescent="0.25">
      <c r="B235" s="12"/>
      <c r="C235" s="12" t="s">
        <v>97</v>
      </c>
      <c r="D235" s="14">
        <f>+E40</f>
        <v>50000</v>
      </c>
      <c r="E235" s="14">
        <f>+G39</f>
        <v>95475</v>
      </c>
      <c r="F235" s="20">
        <f>+E235/D235*100</f>
        <v>190.95</v>
      </c>
    </row>
    <row r="236" spans="2:12" x14ac:dyDescent="0.25">
      <c r="B236" s="12"/>
      <c r="C236" s="12" t="s">
        <v>98</v>
      </c>
      <c r="D236" s="14">
        <f>+Programi!D181</f>
        <v>50000</v>
      </c>
      <c r="E236" s="14">
        <f>+Programi!F181</f>
        <v>95475</v>
      </c>
      <c r="F236" s="20">
        <f>+E236/D236*100</f>
        <v>190.95</v>
      </c>
      <c r="H236" s="33"/>
    </row>
    <row r="237" spans="2:12" x14ac:dyDescent="0.25">
      <c r="B237" s="12"/>
      <c r="C237" s="27" t="s">
        <v>100</v>
      </c>
      <c r="D237" s="12"/>
      <c r="E237" s="54">
        <f>+E234+E235-E236</f>
        <v>0</v>
      </c>
      <c r="F237" s="20"/>
    </row>
    <row r="238" spans="2:12" x14ac:dyDescent="0.25">
      <c r="B238" s="12"/>
      <c r="C238" s="12"/>
      <c r="D238" s="12"/>
      <c r="E238" s="14"/>
      <c r="F238" s="20"/>
    </row>
    <row r="239" spans="2:12" x14ac:dyDescent="0.25">
      <c r="B239" s="12"/>
      <c r="C239" s="12"/>
      <c r="D239" s="12"/>
      <c r="E239" s="12"/>
      <c r="F239" s="14"/>
    </row>
    <row r="240" spans="2:12" x14ac:dyDescent="0.25">
      <c r="B240" s="12"/>
      <c r="C240" s="12"/>
      <c r="D240" s="12"/>
      <c r="E240" s="12"/>
      <c r="F240" s="14"/>
    </row>
    <row r="241" spans="2:6" x14ac:dyDescent="0.25">
      <c r="B241" s="12"/>
      <c r="C241" s="12"/>
      <c r="D241" s="12"/>
      <c r="E241" s="12"/>
      <c r="F241" s="12"/>
    </row>
  </sheetData>
  <protectedRanges>
    <protectedRange sqref="D223:D224" name="Range1"/>
    <protectedRange sqref="D225:E225" name="Range1_1"/>
    <protectedRange sqref="D227:E227" name="Range1_2"/>
    <protectedRange sqref="D229" name="Range1_3"/>
    <protectedRange sqref="D230:E230" name="Range1_4"/>
    <protectedRange sqref="D232" name="Range1_5"/>
    <protectedRange sqref="E229" name="Range1_6"/>
  </protectedRanges>
  <mergeCells count="11">
    <mergeCell ref="B2:I2"/>
    <mergeCell ref="B46:C46"/>
    <mergeCell ref="B47:C47"/>
    <mergeCell ref="A3:I3"/>
    <mergeCell ref="A4:I4"/>
    <mergeCell ref="A6:I6"/>
    <mergeCell ref="B50:I50"/>
    <mergeCell ref="B99:C99"/>
    <mergeCell ref="B153:C153"/>
    <mergeCell ref="B207:C207"/>
    <mergeCell ref="B212:G2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4B5-A81F-4D42-B0C4-ACD93C52C6A1}">
  <dimension ref="A2:L181"/>
  <sheetViews>
    <sheetView zoomScaleNormal="100" workbookViewId="0">
      <selection activeCell="I18" sqref="I18"/>
    </sheetView>
  </sheetViews>
  <sheetFormatPr defaultRowHeight="15" x14ac:dyDescent="0.25"/>
  <cols>
    <col min="1" max="1" width="9.140625" style="21"/>
    <col min="2" max="2" width="18.5703125" style="21" customWidth="1"/>
    <col min="3" max="3" width="35.5703125" style="21" customWidth="1"/>
    <col min="4" max="4" width="21.28515625" style="21" customWidth="1"/>
    <col min="5" max="5" width="20.7109375" style="21" customWidth="1"/>
    <col min="6" max="6" width="20.5703125" style="21" customWidth="1"/>
    <col min="7" max="7" width="21.5703125" style="21" customWidth="1"/>
    <col min="8" max="8" width="18.5703125" style="21" customWidth="1"/>
    <col min="9" max="9" width="12.140625" style="21" customWidth="1"/>
    <col min="10" max="10" width="11.7109375" style="21" bestFit="1" customWidth="1"/>
    <col min="11" max="16384" width="9.140625" style="21"/>
  </cols>
  <sheetData>
    <row r="2" spans="1:9" x14ac:dyDescent="0.25">
      <c r="A2" s="86" t="s">
        <v>78</v>
      </c>
      <c r="B2" s="86"/>
      <c r="C2" s="86"/>
      <c r="D2" s="86"/>
      <c r="E2" s="86"/>
      <c r="F2" s="86"/>
      <c r="G2" s="86"/>
      <c r="H2" s="64"/>
    </row>
    <row r="3" spans="1:9" x14ac:dyDescent="0.25">
      <c r="A3" s="86" t="s">
        <v>185</v>
      </c>
      <c r="B3" s="86"/>
      <c r="C3" s="86"/>
      <c r="D3" s="86"/>
      <c r="E3" s="86"/>
      <c r="F3" s="86"/>
      <c r="G3" s="86"/>
      <c r="H3" s="64"/>
      <c r="I3" s="64"/>
    </row>
    <row r="4" spans="1:9" x14ac:dyDescent="0.25">
      <c r="A4" s="86" t="s">
        <v>163</v>
      </c>
      <c r="B4" s="86"/>
      <c r="C4" s="86"/>
      <c r="D4" s="86"/>
      <c r="E4" s="86"/>
      <c r="F4" s="86"/>
      <c r="G4" s="86"/>
      <c r="H4" s="64"/>
    </row>
    <row r="5" spans="1:9" x14ac:dyDescent="0.25">
      <c r="B5" s="58"/>
      <c r="C5" s="58"/>
      <c r="D5" s="58"/>
      <c r="E5" s="58"/>
      <c r="F5" s="58"/>
      <c r="G5" s="58"/>
      <c r="H5" s="58"/>
    </row>
    <row r="6" spans="1:9" x14ac:dyDescent="0.25">
      <c r="A6" s="86" t="s">
        <v>18</v>
      </c>
      <c r="B6" s="86"/>
      <c r="C6" s="86"/>
      <c r="D6" s="86"/>
      <c r="E6" s="86"/>
      <c r="F6" s="86"/>
      <c r="G6" s="86"/>
      <c r="H6" s="64"/>
    </row>
    <row r="7" spans="1:9" x14ac:dyDescent="0.25">
      <c r="A7" s="90" t="s">
        <v>190</v>
      </c>
      <c r="B7" s="90"/>
      <c r="C7" s="90"/>
      <c r="D7" s="90"/>
      <c r="E7" s="90"/>
      <c r="F7" s="90"/>
      <c r="G7" s="90"/>
    </row>
    <row r="8" spans="1:9" ht="30" x14ac:dyDescent="0.25">
      <c r="A8" s="6" t="s">
        <v>118</v>
      </c>
      <c r="B8" s="4" t="s">
        <v>116</v>
      </c>
      <c r="C8" s="4" t="s">
        <v>117</v>
      </c>
      <c r="D8" s="4" t="s">
        <v>144</v>
      </c>
      <c r="E8" s="4" t="s">
        <v>194</v>
      </c>
      <c r="F8" s="4" t="s">
        <v>103</v>
      </c>
      <c r="G8" s="4" t="s">
        <v>183</v>
      </c>
    </row>
    <row r="9" spans="1:9" x14ac:dyDescent="0.25">
      <c r="A9" s="65" t="s">
        <v>7</v>
      </c>
      <c r="B9" s="65" t="s">
        <v>8</v>
      </c>
      <c r="C9" s="65" t="s">
        <v>9</v>
      </c>
      <c r="D9" s="65" t="s">
        <v>10</v>
      </c>
      <c r="E9" s="65" t="s">
        <v>11</v>
      </c>
      <c r="F9" s="65" t="s">
        <v>122</v>
      </c>
      <c r="G9" s="65" t="s">
        <v>143</v>
      </c>
    </row>
    <row r="10" spans="1:9" x14ac:dyDescent="0.25">
      <c r="A10" s="39">
        <v>11</v>
      </c>
      <c r="B10" s="43" t="s">
        <v>151</v>
      </c>
      <c r="C10" s="43"/>
      <c r="D10" s="44"/>
      <c r="E10" s="44"/>
      <c r="F10" s="44"/>
      <c r="G10" s="44"/>
    </row>
    <row r="11" spans="1:9" s="9" customFormat="1" ht="30" x14ac:dyDescent="0.25">
      <c r="A11" s="6"/>
      <c r="B11" s="6">
        <v>67</v>
      </c>
      <c r="C11" s="7" t="s">
        <v>106</v>
      </c>
      <c r="D11" s="8">
        <f>+D12+D13</f>
        <v>1756500</v>
      </c>
      <c r="E11" s="8">
        <f>+E12+E13</f>
        <v>2669937.52</v>
      </c>
      <c r="F11" s="8">
        <f>+F12+F13</f>
        <v>2384682.7000000002</v>
      </c>
      <c r="G11" s="10">
        <f>+F11/E11*100</f>
        <v>89.316048863944957</v>
      </c>
      <c r="H11" s="29"/>
    </row>
    <row r="12" spans="1:9" ht="30" x14ac:dyDescent="0.25">
      <c r="A12" s="12"/>
      <c r="B12" s="12">
        <v>6711</v>
      </c>
      <c r="C12" s="13" t="s">
        <v>15</v>
      </c>
      <c r="D12" s="14">
        <v>663105.52</v>
      </c>
      <c r="E12" s="14">
        <v>1422604.52</v>
      </c>
      <c r="F12" s="14">
        <v>1220359.3799999999</v>
      </c>
      <c r="G12" s="10">
        <f>+F12/E12*100</f>
        <v>85.783460044116822</v>
      </c>
      <c r="H12" s="29"/>
      <c r="I12" s="33"/>
    </row>
    <row r="13" spans="1:9" ht="45" x14ac:dyDescent="0.25">
      <c r="A13" s="12"/>
      <c r="B13" s="12">
        <v>6712</v>
      </c>
      <c r="C13" s="13" t="s">
        <v>16</v>
      </c>
      <c r="D13" s="14">
        <f>21832+1000000+71562.48</f>
        <v>1093394.48</v>
      </c>
      <c r="E13" s="14">
        <v>1247333</v>
      </c>
      <c r="F13" s="14">
        <v>1164323.32</v>
      </c>
      <c r="G13" s="20">
        <f>+F13/E13*100</f>
        <v>93.345026548644199</v>
      </c>
      <c r="H13" s="29"/>
      <c r="I13" s="33"/>
    </row>
    <row r="14" spans="1:9" s="9" customFormat="1" ht="24.75" customHeight="1" x14ac:dyDescent="0.25">
      <c r="A14" s="6"/>
      <c r="B14" s="87" t="s">
        <v>17</v>
      </c>
      <c r="C14" s="87"/>
      <c r="D14" s="8">
        <f>+D11</f>
        <v>1756500</v>
      </c>
      <c r="E14" s="8">
        <f t="shared" ref="E14:F14" si="0">+E11</f>
        <v>2669937.52</v>
      </c>
      <c r="F14" s="8">
        <f t="shared" si="0"/>
        <v>2384682.7000000002</v>
      </c>
      <c r="G14" s="10">
        <f>+F14/E14*100</f>
        <v>89.316048863944957</v>
      </c>
    </row>
    <row r="17" spans="1:9" x14ac:dyDescent="0.25">
      <c r="A17" s="90" t="s">
        <v>187</v>
      </c>
      <c r="B17" s="90"/>
      <c r="C17" s="90"/>
      <c r="D17" s="90"/>
      <c r="E17" s="90"/>
      <c r="F17" s="90"/>
      <c r="G17" s="90"/>
    </row>
    <row r="18" spans="1:9" ht="30" x14ac:dyDescent="0.25">
      <c r="A18" s="6" t="s">
        <v>118</v>
      </c>
      <c r="B18" s="4" t="s">
        <v>116</v>
      </c>
      <c r="C18" s="4" t="s">
        <v>117</v>
      </c>
      <c r="D18" s="4" t="s">
        <v>144</v>
      </c>
      <c r="E18" s="4" t="s">
        <v>194</v>
      </c>
      <c r="F18" s="4" t="s">
        <v>103</v>
      </c>
      <c r="G18" s="4" t="s">
        <v>183</v>
      </c>
      <c r="I18" s="33"/>
    </row>
    <row r="19" spans="1:9" x14ac:dyDescent="0.25">
      <c r="A19" s="65" t="s">
        <v>7</v>
      </c>
      <c r="B19" s="65" t="s">
        <v>8</v>
      </c>
      <c r="C19" s="65" t="s">
        <v>9</v>
      </c>
      <c r="D19" s="65" t="s">
        <v>10</v>
      </c>
      <c r="E19" s="65" t="s">
        <v>11</v>
      </c>
      <c r="F19" s="65" t="s">
        <v>122</v>
      </c>
      <c r="G19" s="65" t="s">
        <v>143</v>
      </c>
    </row>
    <row r="20" spans="1:9" x14ac:dyDescent="0.25">
      <c r="A20" s="39">
        <v>31</v>
      </c>
      <c r="B20" s="43" t="s">
        <v>68</v>
      </c>
      <c r="C20" s="43"/>
      <c r="D20" s="44"/>
      <c r="E20" s="44"/>
      <c r="F20" s="44"/>
      <c r="G20" s="44"/>
    </row>
    <row r="21" spans="1:9" s="63" customFormat="1" x14ac:dyDescent="0.25">
      <c r="A21" s="36"/>
      <c r="B21" s="36">
        <v>66</v>
      </c>
      <c r="C21" s="63" t="s">
        <v>174</v>
      </c>
      <c r="D21" s="59">
        <f>+D22</f>
        <v>800</v>
      </c>
      <c r="E21" s="59">
        <f t="shared" ref="E21:F21" si="1">+E22</f>
        <v>800</v>
      </c>
      <c r="F21" s="59">
        <f t="shared" si="1"/>
        <v>0</v>
      </c>
      <c r="G21" s="10">
        <f t="shared" ref="G21:G24" si="2">+F21/E21*100</f>
        <v>0</v>
      </c>
      <c r="I21" s="72"/>
    </row>
    <row r="22" spans="1:9" s="9" customFormat="1" ht="30" customHeight="1" x14ac:dyDescent="0.25">
      <c r="A22" s="6"/>
      <c r="B22" s="6">
        <v>661</v>
      </c>
      <c r="C22" s="7" t="s">
        <v>176</v>
      </c>
      <c r="D22" s="8">
        <f>+D23</f>
        <v>800</v>
      </c>
      <c r="E22" s="8">
        <f t="shared" ref="E22:F22" si="3">+E23</f>
        <v>800</v>
      </c>
      <c r="F22" s="8">
        <f t="shared" si="3"/>
        <v>0</v>
      </c>
      <c r="G22" s="10">
        <f t="shared" si="2"/>
        <v>0</v>
      </c>
    </row>
    <row r="23" spans="1:9" ht="25.5" customHeight="1" x14ac:dyDescent="0.25">
      <c r="A23" s="12"/>
      <c r="B23" s="38" t="s">
        <v>113</v>
      </c>
      <c r="C23" s="37" t="s">
        <v>114</v>
      </c>
      <c r="D23" s="14">
        <v>800</v>
      </c>
      <c r="E23" s="14">
        <v>800</v>
      </c>
      <c r="F23" s="14">
        <v>0</v>
      </c>
      <c r="G23" s="20">
        <f t="shared" si="2"/>
        <v>0</v>
      </c>
      <c r="I23" s="81"/>
    </row>
    <row r="24" spans="1:9" x14ac:dyDescent="0.25">
      <c r="A24" s="12"/>
      <c r="B24" s="87" t="s">
        <v>17</v>
      </c>
      <c r="C24" s="87"/>
      <c r="D24" s="8">
        <f>+D22</f>
        <v>800</v>
      </c>
      <c r="E24" s="8">
        <f t="shared" ref="E24:F24" si="4">+E22</f>
        <v>800</v>
      </c>
      <c r="F24" s="8">
        <f t="shared" si="4"/>
        <v>0</v>
      </c>
      <c r="G24" s="10">
        <f t="shared" si="2"/>
        <v>0</v>
      </c>
      <c r="I24" s="33"/>
    </row>
    <row r="27" spans="1:9" x14ac:dyDescent="0.25">
      <c r="A27" s="90" t="s">
        <v>188</v>
      </c>
      <c r="B27" s="90"/>
      <c r="C27" s="90"/>
      <c r="D27" s="90"/>
      <c r="E27" s="90"/>
      <c r="F27" s="90"/>
      <c r="G27" s="90"/>
    </row>
    <row r="28" spans="1:9" ht="30" x14ac:dyDescent="0.25">
      <c r="A28" s="6" t="s">
        <v>118</v>
      </c>
      <c r="B28" s="4" t="s">
        <v>116</v>
      </c>
      <c r="C28" s="4" t="s">
        <v>117</v>
      </c>
      <c r="D28" s="4" t="s">
        <v>144</v>
      </c>
      <c r="E28" s="4" t="s">
        <v>194</v>
      </c>
      <c r="F28" s="4" t="s">
        <v>103</v>
      </c>
      <c r="G28" s="4" t="s">
        <v>183</v>
      </c>
    </row>
    <row r="29" spans="1:9" x14ac:dyDescent="0.25">
      <c r="A29" s="65" t="s">
        <v>7</v>
      </c>
      <c r="B29" s="65" t="s">
        <v>8</v>
      </c>
      <c r="C29" s="65" t="s">
        <v>9</v>
      </c>
      <c r="D29" s="65" t="s">
        <v>10</v>
      </c>
      <c r="E29" s="65" t="s">
        <v>11</v>
      </c>
      <c r="F29" s="65" t="s">
        <v>122</v>
      </c>
      <c r="G29" s="65" t="s">
        <v>143</v>
      </c>
    </row>
    <row r="30" spans="1:9" x14ac:dyDescent="0.25">
      <c r="A30" s="39">
        <v>43</v>
      </c>
      <c r="B30" s="43" t="s">
        <v>152</v>
      </c>
      <c r="C30" s="43"/>
      <c r="D30" s="44"/>
      <c r="E30" s="44"/>
      <c r="F30" s="44"/>
      <c r="G30" s="44"/>
    </row>
    <row r="31" spans="1:9" s="63" customFormat="1" x14ac:dyDescent="0.25">
      <c r="A31" s="36"/>
      <c r="B31" s="36">
        <v>65</v>
      </c>
      <c r="C31" s="36" t="s">
        <v>173</v>
      </c>
      <c r="D31" s="59">
        <f>+D32</f>
        <v>0</v>
      </c>
      <c r="E31" s="59">
        <f t="shared" ref="E31:F31" si="5">+E32</f>
        <v>0</v>
      </c>
      <c r="F31" s="59">
        <f t="shared" si="5"/>
        <v>0</v>
      </c>
      <c r="G31" s="10" t="e">
        <f>+F31/E31*100</f>
        <v>#DIV/0!</v>
      </c>
    </row>
    <row r="32" spans="1:9" s="9" customFormat="1" ht="21" customHeight="1" x14ac:dyDescent="0.25">
      <c r="A32" s="6"/>
      <c r="B32" s="6">
        <v>652</v>
      </c>
      <c r="C32" s="7" t="s">
        <v>146</v>
      </c>
      <c r="D32" s="8">
        <f t="shared" ref="D32:F32" si="6">+D33</f>
        <v>0</v>
      </c>
      <c r="E32" s="8">
        <f t="shared" si="6"/>
        <v>0</v>
      </c>
      <c r="F32" s="8">
        <f t="shared" si="6"/>
        <v>0</v>
      </c>
      <c r="G32" s="10" t="e">
        <f t="shared" ref="G32:G34" si="7">+F32/E32*100</f>
        <v>#DIV/0!</v>
      </c>
    </row>
    <row r="33" spans="1:7" ht="21.75" customHeight="1" x14ac:dyDescent="0.25">
      <c r="A33" s="12"/>
      <c r="B33" s="12">
        <v>6526</v>
      </c>
      <c r="C33" s="13" t="s">
        <v>147</v>
      </c>
      <c r="D33" s="14">
        <v>0</v>
      </c>
      <c r="E33" s="14">
        <v>0</v>
      </c>
      <c r="F33" s="14">
        <v>0</v>
      </c>
      <c r="G33" s="20" t="e">
        <f t="shared" si="7"/>
        <v>#DIV/0!</v>
      </c>
    </row>
    <row r="34" spans="1:7" x14ac:dyDescent="0.25">
      <c r="A34" s="12"/>
      <c r="B34" s="87" t="s">
        <v>17</v>
      </c>
      <c r="C34" s="87"/>
      <c r="D34" s="8">
        <f>+D32</f>
        <v>0</v>
      </c>
      <c r="E34" s="8">
        <f t="shared" ref="E34:F34" si="8">+E32</f>
        <v>0</v>
      </c>
      <c r="F34" s="8">
        <f t="shared" si="8"/>
        <v>0</v>
      </c>
      <c r="G34" s="10" t="e">
        <f t="shared" si="7"/>
        <v>#DIV/0!</v>
      </c>
    </row>
    <row r="37" spans="1:7" x14ac:dyDescent="0.25">
      <c r="A37" s="90" t="s">
        <v>189</v>
      </c>
      <c r="B37" s="90"/>
      <c r="C37" s="90"/>
      <c r="D37" s="90"/>
      <c r="E37" s="90"/>
      <c r="F37" s="90"/>
      <c r="G37" s="90"/>
    </row>
    <row r="38" spans="1:7" ht="30" x14ac:dyDescent="0.25">
      <c r="A38" s="6" t="s">
        <v>118</v>
      </c>
      <c r="B38" s="4" t="s">
        <v>116</v>
      </c>
      <c r="C38" s="4" t="s">
        <v>117</v>
      </c>
      <c r="D38" s="4" t="s">
        <v>144</v>
      </c>
      <c r="E38" s="4" t="s">
        <v>194</v>
      </c>
      <c r="F38" s="4" t="s">
        <v>103</v>
      </c>
      <c r="G38" s="4" t="s">
        <v>183</v>
      </c>
    </row>
    <row r="39" spans="1:7" x14ac:dyDescent="0.25">
      <c r="A39" s="65" t="s">
        <v>7</v>
      </c>
      <c r="B39" s="65" t="s">
        <v>8</v>
      </c>
      <c r="C39" s="65" t="s">
        <v>9</v>
      </c>
      <c r="D39" s="65" t="s">
        <v>10</v>
      </c>
      <c r="E39" s="65" t="s">
        <v>11</v>
      </c>
      <c r="F39" s="65" t="s">
        <v>122</v>
      </c>
      <c r="G39" s="65" t="s">
        <v>143</v>
      </c>
    </row>
    <row r="40" spans="1:7" x14ac:dyDescent="0.25">
      <c r="A40" s="39">
        <v>52</v>
      </c>
      <c r="B40" s="43" t="s">
        <v>153</v>
      </c>
      <c r="C40" s="43"/>
      <c r="D40" s="44"/>
      <c r="E40" s="44"/>
      <c r="F40" s="44"/>
      <c r="G40" s="44"/>
    </row>
    <row r="41" spans="1:7" s="63" customFormat="1" ht="30" x14ac:dyDescent="0.25">
      <c r="A41" s="36"/>
      <c r="B41" s="36">
        <v>63</v>
      </c>
      <c r="C41" s="62" t="s">
        <v>175</v>
      </c>
      <c r="D41" s="59">
        <f>+D42</f>
        <v>50000</v>
      </c>
      <c r="E41" s="59">
        <f t="shared" ref="E41:F41" si="9">+E42</f>
        <v>95475</v>
      </c>
      <c r="F41" s="59">
        <f t="shared" si="9"/>
        <v>95475</v>
      </c>
      <c r="G41" s="10">
        <f>+F41/E41*100</f>
        <v>100</v>
      </c>
    </row>
    <row r="42" spans="1:7" s="9" customFormat="1" x14ac:dyDescent="0.25">
      <c r="A42" s="6"/>
      <c r="B42" s="6">
        <v>633</v>
      </c>
      <c r="C42" s="7" t="s">
        <v>148</v>
      </c>
      <c r="D42" s="8">
        <f>+D43</f>
        <v>50000</v>
      </c>
      <c r="E42" s="8">
        <f>+E43</f>
        <v>95475</v>
      </c>
      <c r="F42" s="8">
        <f>+F43</f>
        <v>95475</v>
      </c>
      <c r="G42" s="10">
        <f>+F42/E42*100</f>
        <v>100</v>
      </c>
    </row>
    <row r="43" spans="1:7" x14ac:dyDescent="0.25">
      <c r="A43" s="12"/>
      <c r="B43" s="38">
        <v>6331</v>
      </c>
      <c r="C43" s="37" t="s">
        <v>149</v>
      </c>
      <c r="D43" s="14">
        <v>50000</v>
      </c>
      <c r="E43" s="14">
        <v>95475</v>
      </c>
      <c r="F43" s="14">
        <v>95475</v>
      </c>
      <c r="G43" s="20">
        <f>+F43/E43*100</f>
        <v>100</v>
      </c>
    </row>
    <row r="44" spans="1:7" x14ac:dyDescent="0.25">
      <c r="A44" s="12"/>
      <c r="B44" s="87" t="s">
        <v>17</v>
      </c>
      <c r="C44" s="87"/>
      <c r="D44" s="8">
        <f>+D42</f>
        <v>50000</v>
      </c>
      <c r="E44" s="8">
        <f t="shared" ref="E44:F44" si="10">+E42</f>
        <v>95475</v>
      </c>
      <c r="F44" s="8">
        <f t="shared" si="10"/>
        <v>95475</v>
      </c>
      <c r="G44" s="10">
        <f>+F44/E44*100</f>
        <v>100</v>
      </c>
    </row>
    <row r="47" spans="1:7" x14ac:dyDescent="0.25">
      <c r="A47" s="86" t="s">
        <v>184</v>
      </c>
      <c r="B47" s="86"/>
      <c r="C47" s="86"/>
      <c r="D47" s="86"/>
      <c r="E47" s="86"/>
      <c r="F47" s="86"/>
      <c r="G47" s="86"/>
    </row>
    <row r="48" spans="1:7" x14ac:dyDescent="0.25">
      <c r="A48" s="90" t="s">
        <v>190</v>
      </c>
      <c r="B48" s="90"/>
      <c r="C48" s="90"/>
      <c r="D48" s="90"/>
      <c r="E48" s="90"/>
      <c r="F48" s="90"/>
      <c r="G48" s="90"/>
    </row>
    <row r="49" spans="1:12" ht="30" x14ac:dyDescent="0.25">
      <c r="A49" s="6" t="s">
        <v>118</v>
      </c>
      <c r="B49" s="4" t="s">
        <v>116</v>
      </c>
      <c r="C49" s="4" t="s">
        <v>117</v>
      </c>
      <c r="D49" s="4" t="s">
        <v>144</v>
      </c>
      <c r="E49" s="4" t="s">
        <v>194</v>
      </c>
      <c r="F49" s="4" t="s">
        <v>103</v>
      </c>
      <c r="G49" s="4" t="s">
        <v>183</v>
      </c>
    </row>
    <row r="50" spans="1:12" x14ac:dyDescent="0.25">
      <c r="A50" s="65" t="s">
        <v>7</v>
      </c>
      <c r="B50" s="65" t="s">
        <v>8</v>
      </c>
      <c r="C50" s="65" t="s">
        <v>9</v>
      </c>
      <c r="D50" s="65" t="s">
        <v>10</v>
      </c>
      <c r="E50" s="65" t="s">
        <v>11</v>
      </c>
      <c r="F50" s="65" t="s">
        <v>122</v>
      </c>
      <c r="G50" s="65" t="s">
        <v>143</v>
      </c>
    </row>
    <row r="51" spans="1:12" x14ac:dyDescent="0.25">
      <c r="A51" s="39">
        <v>11</v>
      </c>
      <c r="B51" s="43" t="s">
        <v>151</v>
      </c>
      <c r="C51" s="43"/>
      <c r="D51" s="44"/>
      <c r="E51" s="44"/>
      <c r="F51" s="44"/>
      <c r="G51" s="44"/>
    </row>
    <row r="52" spans="1:12" s="70" customFormat="1" x14ac:dyDescent="0.25">
      <c r="A52" s="36"/>
      <c r="B52" s="36">
        <v>32</v>
      </c>
      <c r="C52" s="73" t="s">
        <v>166</v>
      </c>
      <c r="D52" s="59">
        <f>+D53+D58+D66</f>
        <v>663105.52</v>
      </c>
      <c r="E52" s="59">
        <f>+E53+E58+E66</f>
        <v>1422604.52</v>
      </c>
      <c r="F52" s="59">
        <f>+F53+F58+F66</f>
        <v>1220359.3799999999</v>
      </c>
      <c r="G52" s="59">
        <f>+F52/E52*100</f>
        <v>85.783460044116822</v>
      </c>
      <c r="I52" s="80"/>
    </row>
    <row r="53" spans="1:12" s="63" customFormat="1" x14ac:dyDescent="0.25">
      <c r="A53" s="36"/>
      <c r="B53" s="6">
        <v>322</v>
      </c>
      <c r="C53" s="7" t="s">
        <v>29</v>
      </c>
      <c r="D53" s="59">
        <f>+D54+D55+D56+D57</f>
        <v>176605.52</v>
      </c>
      <c r="E53" s="59">
        <f>+E54+E55+E56+E57</f>
        <v>316104.52</v>
      </c>
      <c r="F53" s="59">
        <f>+F54+F55+F56+F57</f>
        <v>166056.76</v>
      </c>
      <c r="G53" s="10">
        <f t="shared" ref="G53:G79" si="11">+F53/E53*100</f>
        <v>52.532232060458995</v>
      </c>
      <c r="H53" s="72"/>
      <c r="I53" s="72"/>
    </row>
    <row r="54" spans="1:12" ht="30" x14ac:dyDescent="0.25">
      <c r="A54" s="12"/>
      <c r="B54" s="12">
        <v>3221</v>
      </c>
      <c r="C54" s="13" t="s">
        <v>30</v>
      </c>
      <c r="D54" s="14">
        <v>124500</v>
      </c>
      <c r="E54" s="14">
        <v>124500</v>
      </c>
      <c r="F54" s="14">
        <v>105832.67</v>
      </c>
      <c r="G54" s="20">
        <f>+F54/E54*100</f>
        <v>85.006160642570279</v>
      </c>
      <c r="I54" s="33"/>
      <c r="L54" s="33"/>
    </row>
    <row r="55" spans="1:12" x14ac:dyDescent="0.25">
      <c r="A55" s="12"/>
      <c r="B55" s="12">
        <v>3222</v>
      </c>
      <c r="C55" s="13" t="s">
        <v>84</v>
      </c>
      <c r="D55" s="14">
        <v>40000</v>
      </c>
      <c r="E55" s="14">
        <v>40000</v>
      </c>
      <c r="F55" s="14">
        <v>5587.5</v>
      </c>
      <c r="G55" s="20">
        <f>+F55/E55*100</f>
        <v>13.96875</v>
      </c>
      <c r="I55" s="33"/>
    </row>
    <row r="56" spans="1:12" ht="30" x14ac:dyDescent="0.25">
      <c r="A56" s="12"/>
      <c r="B56" s="12">
        <v>3224</v>
      </c>
      <c r="C56" s="13" t="s">
        <v>32</v>
      </c>
      <c r="D56" s="14">
        <v>0</v>
      </c>
      <c r="E56" s="14">
        <v>139499</v>
      </c>
      <c r="F56" s="14">
        <v>51166.09</v>
      </c>
      <c r="G56" s="20">
        <f>+F56/E56*100</f>
        <v>36.678463644900674</v>
      </c>
      <c r="I56" s="33"/>
      <c r="J56" s="33"/>
    </row>
    <row r="57" spans="1:12" x14ac:dyDescent="0.25">
      <c r="A57" s="12"/>
      <c r="B57" s="12">
        <v>3225</v>
      </c>
      <c r="C57" s="13" t="s">
        <v>48</v>
      </c>
      <c r="D57" s="14">
        <v>12105.52</v>
      </c>
      <c r="E57" s="14">
        <v>12105.52</v>
      </c>
      <c r="F57" s="14">
        <v>3470.5</v>
      </c>
      <c r="G57" s="20">
        <f>+F57/E57*100</f>
        <v>28.668739550221716</v>
      </c>
      <c r="H57" s="33"/>
      <c r="I57" s="33"/>
      <c r="J57" s="33"/>
    </row>
    <row r="58" spans="1:12" s="9" customFormat="1" x14ac:dyDescent="0.25">
      <c r="A58" s="6"/>
      <c r="B58" s="6">
        <v>323</v>
      </c>
      <c r="C58" s="7" t="s">
        <v>158</v>
      </c>
      <c r="D58" s="8">
        <f>+D59+D61+D63+D64+D65+D60+D62</f>
        <v>440500</v>
      </c>
      <c r="E58" s="8">
        <f t="shared" ref="E58" si="12">+E59+E61+E63+E64+E65+E60+E62</f>
        <v>1015500</v>
      </c>
      <c r="F58" s="8">
        <f>+F59+F61+F63+F64+F65+F60+F62</f>
        <v>1032787.6199999999</v>
      </c>
      <c r="G58" s="10">
        <f t="shared" ref="G58:G59" si="13">+F58/E58*100</f>
        <v>101.7023751846381</v>
      </c>
      <c r="H58" s="29"/>
      <c r="I58" s="29"/>
      <c r="J58" s="29"/>
    </row>
    <row r="59" spans="1:12" x14ac:dyDescent="0.25">
      <c r="A59" s="12"/>
      <c r="B59" s="12">
        <v>3231</v>
      </c>
      <c r="C59" s="13" t="s">
        <v>34</v>
      </c>
      <c r="D59" s="14">
        <v>4000</v>
      </c>
      <c r="E59" s="14">
        <v>304000</v>
      </c>
      <c r="F59" s="14">
        <v>296717.5</v>
      </c>
      <c r="G59" s="20">
        <f t="shared" si="13"/>
        <v>97.604440789473685</v>
      </c>
      <c r="H59" s="33"/>
      <c r="I59" s="33"/>
    </row>
    <row r="60" spans="1:12" ht="30" x14ac:dyDescent="0.25">
      <c r="A60" s="12"/>
      <c r="B60" s="12">
        <v>3232</v>
      </c>
      <c r="C60" s="13" t="s">
        <v>49</v>
      </c>
      <c r="D60" s="14">
        <v>0</v>
      </c>
      <c r="E60" s="14">
        <v>75000</v>
      </c>
      <c r="F60" s="14">
        <v>169486.45</v>
      </c>
      <c r="G60" s="20">
        <f t="shared" ref="G60" si="14">+F60/E60*100</f>
        <v>225.98193333333336</v>
      </c>
      <c r="H60" s="33"/>
      <c r="I60" s="33"/>
    </row>
    <row r="61" spans="1:12" x14ac:dyDescent="0.25">
      <c r="A61" s="12"/>
      <c r="B61" s="12">
        <v>3233</v>
      </c>
      <c r="C61" s="13" t="s">
        <v>50</v>
      </c>
      <c r="D61" s="14">
        <v>30000</v>
      </c>
      <c r="E61" s="14">
        <v>30000</v>
      </c>
      <c r="F61" s="14">
        <v>0</v>
      </c>
      <c r="G61" s="20">
        <f t="shared" ref="G61:G71" si="15">+F61/E61*100</f>
        <v>0</v>
      </c>
      <c r="H61" s="33"/>
      <c r="I61" s="33"/>
    </row>
    <row r="62" spans="1:12" x14ac:dyDescent="0.25">
      <c r="A62" s="12"/>
      <c r="B62" s="12">
        <v>3235</v>
      </c>
      <c r="C62" s="13" t="s">
        <v>150</v>
      </c>
      <c r="D62" s="14">
        <v>0</v>
      </c>
      <c r="E62" s="14">
        <v>0</v>
      </c>
      <c r="F62" s="14">
        <v>3615</v>
      </c>
      <c r="G62" s="20" t="e">
        <f t="shared" si="15"/>
        <v>#DIV/0!</v>
      </c>
      <c r="H62" s="33"/>
      <c r="I62" s="33"/>
    </row>
    <row r="63" spans="1:12" x14ac:dyDescent="0.25">
      <c r="A63" s="12"/>
      <c r="B63" s="12">
        <v>3237</v>
      </c>
      <c r="C63" s="13" t="s">
        <v>52</v>
      </c>
      <c r="D63" s="14">
        <v>132500</v>
      </c>
      <c r="E63" s="14">
        <v>332500</v>
      </c>
      <c r="F63" s="14">
        <v>300189.5</v>
      </c>
      <c r="G63" s="20">
        <f t="shared" si="15"/>
        <v>90.282556390977447</v>
      </c>
      <c r="I63" s="33"/>
    </row>
    <row r="64" spans="1:12" x14ac:dyDescent="0.25">
      <c r="A64" s="12"/>
      <c r="B64" s="12">
        <v>3238</v>
      </c>
      <c r="C64" s="13" t="s">
        <v>36</v>
      </c>
      <c r="D64" s="14">
        <v>12500</v>
      </c>
      <c r="E64" s="14">
        <v>12500</v>
      </c>
      <c r="F64" s="14">
        <v>12500</v>
      </c>
      <c r="G64" s="20">
        <f t="shared" si="15"/>
        <v>100</v>
      </c>
      <c r="I64" s="33"/>
    </row>
    <row r="65" spans="1:10" x14ac:dyDescent="0.25">
      <c r="A65" s="12"/>
      <c r="B65" s="12">
        <v>3239</v>
      </c>
      <c r="C65" s="13" t="s">
        <v>37</v>
      </c>
      <c r="D65" s="14">
        <v>261500</v>
      </c>
      <c r="E65" s="14">
        <v>261500</v>
      </c>
      <c r="F65" s="14">
        <v>250279.16999999998</v>
      </c>
      <c r="G65" s="20">
        <f t="shared" si="15"/>
        <v>95.709051625238999</v>
      </c>
      <c r="I65" s="33"/>
      <c r="J65" s="33"/>
    </row>
    <row r="66" spans="1:10" s="9" customFormat="1" ht="30" x14ac:dyDescent="0.25">
      <c r="A66" s="6"/>
      <c r="B66" s="6">
        <v>329</v>
      </c>
      <c r="C66" s="7" t="s">
        <v>159</v>
      </c>
      <c r="D66" s="8">
        <f>+D67+D68</f>
        <v>46000</v>
      </c>
      <c r="E66" s="8">
        <f t="shared" ref="E66" si="16">+E67+E68</f>
        <v>91000</v>
      </c>
      <c r="F66" s="8">
        <f>+F67+F68</f>
        <v>21515</v>
      </c>
      <c r="G66" s="10">
        <f t="shared" si="15"/>
        <v>23.642857142857142</v>
      </c>
      <c r="H66" s="29"/>
      <c r="I66" s="29"/>
    </row>
    <row r="67" spans="1:10" x14ac:dyDescent="0.25">
      <c r="A67" s="12"/>
      <c r="B67" s="12">
        <v>3292</v>
      </c>
      <c r="C67" s="13" t="s">
        <v>53</v>
      </c>
      <c r="D67" s="14">
        <v>5000</v>
      </c>
      <c r="E67" s="14">
        <v>50000</v>
      </c>
      <c r="F67" s="14">
        <v>19775</v>
      </c>
      <c r="G67" s="20">
        <f t="shared" si="15"/>
        <v>39.550000000000004</v>
      </c>
      <c r="H67" s="33"/>
      <c r="I67" s="33"/>
    </row>
    <row r="68" spans="1:10" x14ac:dyDescent="0.25">
      <c r="A68" s="12"/>
      <c r="B68" s="12">
        <v>3295</v>
      </c>
      <c r="C68" s="13" t="s">
        <v>41</v>
      </c>
      <c r="D68" s="14">
        <v>41000</v>
      </c>
      <c r="E68" s="14">
        <v>41000</v>
      </c>
      <c r="F68" s="14">
        <v>1740</v>
      </c>
      <c r="G68" s="20">
        <f t="shared" si="15"/>
        <v>4.2439024390243905</v>
      </c>
      <c r="I68" s="33"/>
    </row>
    <row r="69" spans="1:10" x14ac:dyDescent="0.25">
      <c r="A69" s="12"/>
      <c r="B69" s="6">
        <v>41</v>
      </c>
      <c r="C69" s="6" t="s">
        <v>167</v>
      </c>
      <c r="D69" s="8">
        <f>+D70</f>
        <v>1021832</v>
      </c>
      <c r="E69" s="8">
        <f>+E70</f>
        <v>959833</v>
      </c>
      <c r="F69" s="8">
        <f>+F70</f>
        <v>971682.49</v>
      </c>
      <c r="G69" s="10">
        <f t="shared" si="15"/>
        <v>101.23453663293512</v>
      </c>
      <c r="I69" s="33"/>
    </row>
    <row r="70" spans="1:10" s="9" customFormat="1" x14ac:dyDescent="0.25">
      <c r="A70" s="6"/>
      <c r="B70" s="6">
        <v>412</v>
      </c>
      <c r="C70" s="9" t="s">
        <v>161</v>
      </c>
      <c r="D70" s="8">
        <f>+D71+D72</f>
        <v>1021832</v>
      </c>
      <c r="E70" s="8">
        <f>+E71+E72</f>
        <v>959833</v>
      </c>
      <c r="F70" s="8">
        <f>+F71+F72</f>
        <v>971682.49</v>
      </c>
      <c r="G70" s="10">
        <f t="shared" si="15"/>
        <v>101.23453663293512</v>
      </c>
      <c r="I70" s="29"/>
    </row>
    <row r="71" spans="1:10" x14ac:dyDescent="0.25">
      <c r="A71" s="12"/>
      <c r="B71" s="12">
        <v>4123</v>
      </c>
      <c r="C71" s="51" t="s">
        <v>150</v>
      </c>
      <c r="D71" s="14">
        <v>21832</v>
      </c>
      <c r="E71" s="14">
        <v>21833</v>
      </c>
      <c r="F71" s="14">
        <v>21832.5</v>
      </c>
      <c r="G71" s="20">
        <f t="shared" si="15"/>
        <v>99.997709888700598</v>
      </c>
    </row>
    <row r="72" spans="1:10" x14ac:dyDescent="0.25">
      <c r="A72" s="12"/>
      <c r="B72" s="12">
        <v>4124</v>
      </c>
      <c r="C72" s="51" t="s">
        <v>138</v>
      </c>
      <c r="D72" s="14">
        <v>1000000</v>
      </c>
      <c r="E72" s="14">
        <v>938000</v>
      </c>
      <c r="F72" s="14">
        <v>949849.99</v>
      </c>
      <c r="G72" s="20">
        <f t="shared" si="11"/>
        <v>101.26332515991471</v>
      </c>
      <c r="I72" s="33"/>
    </row>
    <row r="73" spans="1:10" ht="30" x14ac:dyDescent="0.25">
      <c r="A73" s="12"/>
      <c r="B73" s="77">
        <v>42</v>
      </c>
      <c r="C73" s="7" t="s">
        <v>165</v>
      </c>
      <c r="D73" s="8">
        <f>+D74</f>
        <v>71562.48</v>
      </c>
      <c r="E73" s="8">
        <f>+E74</f>
        <v>197500</v>
      </c>
      <c r="F73" s="8">
        <f t="shared" ref="F73" si="17">+F74</f>
        <v>119004.5</v>
      </c>
      <c r="G73" s="10">
        <f t="shared" si="11"/>
        <v>60.255443037974686</v>
      </c>
    </row>
    <row r="74" spans="1:10" s="9" customFormat="1" x14ac:dyDescent="0.25">
      <c r="A74" s="6"/>
      <c r="B74" s="6">
        <v>422</v>
      </c>
      <c r="C74" s="75" t="s">
        <v>162</v>
      </c>
      <c r="D74" s="8">
        <f>+D75+D76</f>
        <v>71562.48</v>
      </c>
      <c r="E74" s="8">
        <f>+E75+E76</f>
        <v>197500</v>
      </c>
      <c r="F74" s="8">
        <f>+F75+F76</f>
        <v>119004.5</v>
      </c>
      <c r="G74" s="10">
        <f>+F74/E74*100</f>
        <v>60.255443037974686</v>
      </c>
    </row>
    <row r="75" spans="1:10" x14ac:dyDescent="0.25">
      <c r="A75" s="12"/>
      <c r="B75" s="12">
        <v>4221</v>
      </c>
      <c r="C75" s="13" t="s">
        <v>86</v>
      </c>
      <c r="D75" s="14">
        <v>71562.48</v>
      </c>
      <c r="E75" s="14">
        <v>160000</v>
      </c>
      <c r="F75" s="14">
        <v>81542</v>
      </c>
      <c r="G75" s="20">
        <f>+F75/E75*100</f>
        <v>50.963749999999997</v>
      </c>
    </row>
    <row r="76" spans="1:10" x14ac:dyDescent="0.25">
      <c r="A76" s="12"/>
      <c r="B76" s="12">
        <v>4223</v>
      </c>
      <c r="C76" s="13" t="s">
        <v>191</v>
      </c>
      <c r="D76" s="14">
        <v>0</v>
      </c>
      <c r="E76" s="14">
        <v>37500</v>
      </c>
      <c r="F76" s="14">
        <v>37462.5</v>
      </c>
      <c r="G76" s="20">
        <f>+F76/E76*100</f>
        <v>99.9</v>
      </c>
    </row>
    <row r="77" spans="1:10" s="9" customFormat="1" x14ac:dyDescent="0.25">
      <c r="A77" s="6"/>
      <c r="B77" s="6">
        <v>45</v>
      </c>
      <c r="C77" s="9" t="s">
        <v>168</v>
      </c>
      <c r="D77" s="8">
        <f>+D78</f>
        <v>0</v>
      </c>
      <c r="E77" s="8">
        <f>+E78</f>
        <v>90000</v>
      </c>
      <c r="F77" s="8">
        <f t="shared" ref="F77" si="18">+F78</f>
        <v>73636.33</v>
      </c>
      <c r="G77" s="10">
        <f t="shared" si="11"/>
        <v>81.818144444444457</v>
      </c>
    </row>
    <row r="78" spans="1:10" s="9" customFormat="1" ht="30" x14ac:dyDescent="0.25">
      <c r="A78" s="6"/>
      <c r="B78" s="6">
        <v>451</v>
      </c>
      <c r="C78" s="7" t="s">
        <v>142</v>
      </c>
      <c r="D78" s="8">
        <f>+D79</f>
        <v>0</v>
      </c>
      <c r="E78" s="8">
        <f>+E79</f>
        <v>90000</v>
      </c>
      <c r="F78" s="23">
        <f t="shared" ref="F78" si="19">+F79</f>
        <v>73636.33</v>
      </c>
      <c r="G78" s="20">
        <f t="shared" si="11"/>
        <v>81.818144444444457</v>
      </c>
    </row>
    <row r="79" spans="1:10" ht="20.25" customHeight="1" x14ac:dyDescent="0.25">
      <c r="A79" s="12"/>
      <c r="B79" s="50" t="s">
        <v>141</v>
      </c>
      <c r="C79" s="51" t="s">
        <v>142</v>
      </c>
      <c r="D79" s="54">
        <v>0</v>
      </c>
      <c r="E79" s="54">
        <v>90000</v>
      </c>
      <c r="F79" s="76">
        <v>73636.33</v>
      </c>
      <c r="G79" s="20">
        <f t="shared" si="11"/>
        <v>81.818144444444457</v>
      </c>
      <c r="I79" s="33"/>
    </row>
    <row r="80" spans="1:10" x14ac:dyDescent="0.25">
      <c r="A80" s="12"/>
      <c r="B80" s="87" t="s">
        <v>47</v>
      </c>
      <c r="C80" s="87"/>
      <c r="D80" s="8">
        <f>+D78+D74+D70+D66+D58+D53</f>
        <v>1756500</v>
      </c>
      <c r="E80" s="8">
        <f>+E78+E74+E70+E66+E58+E53</f>
        <v>2669937.52</v>
      </c>
      <c r="F80" s="8">
        <f>+F78+F74+F70+F66+F58+F53</f>
        <v>2384682.7000000002</v>
      </c>
      <c r="G80" s="10">
        <f>+F80/E80*100</f>
        <v>89.316048863944957</v>
      </c>
      <c r="I80" s="33"/>
    </row>
    <row r="81" spans="1:7" x14ac:dyDescent="0.25">
      <c r="G81" s="33"/>
    </row>
    <row r="82" spans="1:7" x14ac:dyDescent="0.25">
      <c r="F82" s="33"/>
    </row>
    <row r="84" spans="1:7" x14ac:dyDescent="0.25">
      <c r="A84" s="90" t="s">
        <v>187</v>
      </c>
      <c r="B84" s="90"/>
      <c r="C84" s="90"/>
      <c r="D84" s="90"/>
      <c r="E84" s="90"/>
      <c r="F84" s="90"/>
      <c r="G84" s="90"/>
    </row>
    <row r="85" spans="1:7" ht="30" x14ac:dyDescent="0.25">
      <c r="A85" s="6" t="s">
        <v>118</v>
      </c>
      <c r="B85" s="4" t="s">
        <v>116</v>
      </c>
      <c r="C85" s="4" t="s">
        <v>117</v>
      </c>
      <c r="D85" s="4" t="s">
        <v>144</v>
      </c>
      <c r="E85" s="4" t="s">
        <v>194</v>
      </c>
      <c r="F85" s="4" t="s">
        <v>103</v>
      </c>
      <c r="G85" s="4" t="s">
        <v>183</v>
      </c>
    </row>
    <row r="86" spans="1:7" x14ac:dyDescent="0.25">
      <c r="A86" s="65" t="s">
        <v>7</v>
      </c>
      <c r="B86" s="65" t="s">
        <v>8</v>
      </c>
      <c r="C86" s="65" t="s">
        <v>9</v>
      </c>
      <c r="D86" s="65" t="s">
        <v>10</v>
      </c>
      <c r="E86" s="65" t="s">
        <v>11</v>
      </c>
      <c r="F86" s="65" t="s">
        <v>122</v>
      </c>
      <c r="G86" s="65" t="s">
        <v>143</v>
      </c>
    </row>
    <row r="87" spans="1:7" x14ac:dyDescent="0.25">
      <c r="A87" s="39">
        <v>31</v>
      </c>
      <c r="B87" s="43" t="s">
        <v>68</v>
      </c>
      <c r="C87" s="43"/>
      <c r="D87" s="44"/>
      <c r="E87" s="44"/>
      <c r="F87" s="44"/>
      <c r="G87" s="44"/>
    </row>
    <row r="88" spans="1:7" s="70" customFormat="1" x14ac:dyDescent="0.25">
      <c r="A88" s="36"/>
      <c r="B88" s="36">
        <v>32</v>
      </c>
      <c r="C88" s="73" t="s">
        <v>166</v>
      </c>
      <c r="D88" s="59">
        <f>+D89+D94+D100</f>
        <v>0</v>
      </c>
      <c r="E88" s="59">
        <f t="shared" ref="E88" si="20">+E89+E94+E100</f>
        <v>0</v>
      </c>
      <c r="F88" s="59">
        <f>+F89+F94+F100</f>
        <v>0</v>
      </c>
      <c r="G88" s="59" t="e">
        <f>+F88/E88*100</f>
        <v>#DIV/0!</v>
      </c>
    </row>
    <row r="89" spans="1:7" s="63" customFormat="1" x14ac:dyDescent="0.25">
      <c r="A89" s="36"/>
      <c r="B89" s="6">
        <v>322</v>
      </c>
      <c r="C89" s="7" t="s">
        <v>29</v>
      </c>
      <c r="D89" s="59">
        <f>+D90+D91+D92+D93</f>
        <v>0</v>
      </c>
      <c r="E89" s="59">
        <f t="shared" ref="E89:F89" si="21">+E90+E91+E92+E93</f>
        <v>0</v>
      </c>
      <c r="F89" s="59">
        <f t="shared" si="21"/>
        <v>0</v>
      </c>
      <c r="G89" s="10" t="e">
        <f t="shared" ref="G89:G114" si="22">+F89/E89*100</f>
        <v>#DIV/0!</v>
      </c>
    </row>
    <row r="90" spans="1:7" ht="30" x14ac:dyDescent="0.25">
      <c r="A90" s="12"/>
      <c r="B90" s="12">
        <v>3221</v>
      </c>
      <c r="C90" s="13" t="s">
        <v>30</v>
      </c>
      <c r="D90" s="14">
        <v>0</v>
      </c>
      <c r="E90" s="14">
        <v>0</v>
      </c>
      <c r="F90" s="14">
        <v>0</v>
      </c>
      <c r="G90" s="20" t="e">
        <f t="shared" si="22"/>
        <v>#DIV/0!</v>
      </c>
    </row>
    <row r="91" spans="1:7" x14ac:dyDescent="0.25">
      <c r="A91" s="12"/>
      <c r="B91" s="12">
        <v>3222</v>
      </c>
      <c r="C91" s="13" t="s">
        <v>84</v>
      </c>
      <c r="D91" s="14">
        <v>0</v>
      </c>
      <c r="E91" s="14">
        <v>0</v>
      </c>
      <c r="F91" s="14">
        <v>0</v>
      </c>
      <c r="G91" s="20" t="e">
        <f t="shared" si="22"/>
        <v>#DIV/0!</v>
      </c>
    </row>
    <row r="92" spans="1:7" ht="30" x14ac:dyDescent="0.25">
      <c r="A92" s="12"/>
      <c r="B92" s="12">
        <v>3224</v>
      </c>
      <c r="C92" s="13" t="s">
        <v>32</v>
      </c>
      <c r="D92" s="14">
        <v>0</v>
      </c>
      <c r="E92" s="14">
        <v>0</v>
      </c>
      <c r="F92" s="14">
        <v>0</v>
      </c>
      <c r="G92" s="20" t="e">
        <f t="shared" si="22"/>
        <v>#DIV/0!</v>
      </c>
    </row>
    <row r="93" spans="1:7" x14ac:dyDescent="0.25">
      <c r="A93" s="12"/>
      <c r="B93" s="12">
        <v>3225</v>
      </c>
      <c r="C93" s="13" t="s">
        <v>48</v>
      </c>
      <c r="D93" s="14">
        <v>0</v>
      </c>
      <c r="E93" s="14">
        <v>0</v>
      </c>
      <c r="F93" s="14">
        <v>0</v>
      </c>
      <c r="G93" s="20" t="e">
        <f t="shared" si="22"/>
        <v>#DIV/0!</v>
      </c>
    </row>
    <row r="94" spans="1:7" s="9" customFormat="1" x14ac:dyDescent="0.25">
      <c r="A94" s="6"/>
      <c r="B94" s="6">
        <v>323</v>
      </c>
      <c r="C94" s="7" t="s">
        <v>158</v>
      </c>
      <c r="D94" s="8">
        <f>+D95+D96+D97+D98+D99</f>
        <v>0</v>
      </c>
      <c r="E94" s="8">
        <f t="shared" ref="E94:F94" si="23">+E95+E96+E97+E98+E99</f>
        <v>0</v>
      </c>
      <c r="F94" s="8">
        <f t="shared" si="23"/>
        <v>0</v>
      </c>
      <c r="G94" s="10" t="e">
        <f t="shared" si="22"/>
        <v>#DIV/0!</v>
      </c>
    </row>
    <row r="95" spans="1:7" x14ac:dyDescent="0.25">
      <c r="A95" s="12"/>
      <c r="B95" s="12">
        <v>3231</v>
      </c>
      <c r="C95" s="13" t="s">
        <v>34</v>
      </c>
      <c r="D95" s="14">
        <v>0</v>
      </c>
      <c r="E95" s="14">
        <v>0</v>
      </c>
      <c r="F95" s="14">
        <v>0</v>
      </c>
      <c r="G95" s="20" t="e">
        <f t="shared" ref="G95:G113" si="24">+F95/E95*100</f>
        <v>#DIV/0!</v>
      </c>
    </row>
    <row r="96" spans="1:7" x14ac:dyDescent="0.25">
      <c r="A96" s="12"/>
      <c r="B96" s="12">
        <v>3233</v>
      </c>
      <c r="C96" s="13" t="s">
        <v>50</v>
      </c>
      <c r="D96" s="14">
        <v>0</v>
      </c>
      <c r="E96" s="14">
        <v>0</v>
      </c>
      <c r="F96" s="14">
        <v>0</v>
      </c>
      <c r="G96" s="20" t="e">
        <f t="shared" si="24"/>
        <v>#DIV/0!</v>
      </c>
    </row>
    <row r="97" spans="1:7" x14ac:dyDescent="0.25">
      <c r="A97" s="12"/>
      <c r="B97" s="12">
        <v>3237</v>
      </c>
      <c r="C97" s="13" t="s">
        <v>52</v>
      </c>
      <c r="D97" s="14">
        <v>0</v>
      </c>
      <c r="E97" s="14">
        <v>0</v>
      </c>
      <c r="F97" s="14">
        <v>0</v>
      </c>
      <c r="G97" s="20" t="e">
        <f t="shared" si="24"/>
        <v>#DIV/0!</v>
      </c>
    </row>
    <row r="98" spans="1:7" x14ac:dyDescent="0.25">
      <c r="A98" s="12"/>
      <c r="B98" s="12">
        <v>3238</v>
      </c>
      <c r="C98" s="13" t="s">
        <v>36</v>
      </c>
      <c r="D98" s="14">
        <v>0</v>
      </c>
      <c r="E98" s="14">
        <v>0</v>
      </c>
      <c r="F98" s="14">
        <v>0</v>
      </c>
      <c r="G98" s="20" t="e">
        <f t="shared" si="24"/>
        <v>#DIV/0!</v>
      </c>
    </row>
    <row r="99" spans="1:7" x14ac:dyDescent="0.25">
      <c r="A99" s="12"/>
      <c r="B99" s="12">
        <v>3239</v>
      </c>
      <c r="C99" s="13" t="s">
        <v>37</v>
      </c>
      <c r="D99" s="14">
        <v>0</v>
      </c>
      <c r="E99" s="14">
        <v>0</v>
      </c>
      <c r="F99" s="14">
        <v>0</v>
      </c>
      <c r="G99" s="20" t="e">
        <f t="shared" si="24"/>
        <v>#DIV/0!</v>
      </c>
    </row>
    <row r="100" spans="1:7" s="9" customFormat="1" ht="30" x14ac:dyDescent="0.25">
      <c r="A100" s="6"/>
      <c r="B100" s="6">
        <v>329</v>
      </c>
      <c r="C100" s="7" t="s">
        <v>159</v>
      </c>
      <c r="D100" s="8">
        <f>+D101+D102+D103+D104+D105</f>
        <v>0</v>
      </c>
      <c r="E100" s="8">
        <f t="shared" ref="E100:F100" si="25">+E101+E102+E103+E104+E105</f>
        <v>0</v>
      </c>
      <c r="F100" s="8">
        <f t="shared" si="25"/>
        <v>0</v>
      </c>
      <c r="G100" s="10" t="e">
        <f t="shared" si="24"/>
        <v>#DIV/0!</v>
      </c>
    </row>
    <row r="101" spans="1:7" x14ac:dyDescent="0.25">
      <c r="A101" s="12"/>
      <c r="B101" s="12">
        <v>3292</v>
      </c>
      <c r="C101" s="13" t="s">
        <v>53</v>
      </c>
      <c r="D101" s="14">
        <v>0</v>
      </c>
      <c r="E101" s="14">
        <v>0</v>
      </c>
      <c r="F101" s="14">
        <v>0</v>
      </c>
      <c r="G101" s="20" t="e">
        <f t="shared" si="24"/>
        <v>#DIV/0!</v>
      </c>
    </row>
    <row r="102" spans="1:7" x14ac:dyDescent="0.25">
      <c r="A102" s="12"/>
      <c r="B102" s="12">
        <v>3293</v>
      </c>
      <c r="C102" s="13" t="s">
        <v>40</v>
      </c>
      <c r="D102" s="14">
        <v>0</v>
      </c>
      <c r="E102" s="14">
        <v>0</v>
      </c>
      <c r="F102" s="14">
        <v>0</v>
      </c>
      <c r="G102" s="20" t="e">
        <f t="shared" si="24"/>
        <v>#DIV/0!</v>
      </c>
    </row>
    <row r="103" spans="1:7" x14ac:dyDescent="0.25">
      <c r="A103" s="12"/>
      <c r="B103" s="12">
        <v>3294</v>
      </c>
      <c r="C103" s="13" t="s">
        <v>54</v>
      </c>
      <c r="D103" s="14">
        <v>0</v>
      </c>
      <c r="E103" s="14">
        <v>0</v>
      </c>
      <c r="F103" s="14">
        <v>0</v>
      </c>
      <c r="G103" s="20" t="e">
        <f t="shared" si="24"/>
        <v>#DIV/0!</v>
      </c>
    </row>
    <row r="104" spans="1:7" x14ac:dyDescent="0.25">
      <c r="A104" s="12"/>
      <c r="B104" s="12">
        <v>3295</v>
      </c>
      <c r="C104" s="13" t="s">
        <v>41</v>
      </c>
      <c r="D104" s="14">
        <v>0</v>
      </c>
      <c r="E104" s="14">
        <v>0</v>
      </c>
      <c r="F104" s="14">
        <v>0</v>
      </c>
      <c r="G104" s="20" t="e">
        <f t="shared" si="24"/>
        <v>#DIV/0!</v>
      </c>
    </row>
    <row r="105" spans="1:7" ht="27" customHeight="1" x14ac:dyDescent="0.25">
      <c r="A105" s="12"/>
      <c r="B105" s="12">
        <v>3299</v>
      </c>
      <c r="C105" s="13" t="s">
        <v>42</v>
      </c>
      <c r="D105" s="14">
        <v>0</v>
      </c>
      <c r="E105" s="14">
        <v>0</v>
      </c>
      <c r="F105" s="14">
        <v>0</v>
      </c>
      <c r="G105" s="20" t="e">
        <f t="shared" si="24"/>
        <v>#DIV/0!</v>
      </c>
    </row>
    <row r="106" spans="1:7" ht="27" customHeight="1" x14ac:dyDescent="0.25">
      <c r="A106" s="12"/>
      <c r="B106" s="6">
        <v>41</v>
      </c>
      <c r="C106" s="6" t="s">
        <v>167</v>
      </c>
      <c r="D106" s="8">
        <f>+D107</f>
        <v>0</v>
      </c>
      <c r="E106" s="8">
        <f>+E107</f>
        <v>0</v>
      </c>
      <c r="F106" s="8">
        <f>+F107</f>
        <v>0</v>
      </c>
      <c r="G106" s="10" t="e">
        <f t="shared" si="24"/>
        <v>#DIV/0!</v>
      </c>
    </row>
    <row r="107" spans="1:7" s="9" customFormat="1" ht="27" customHeight="1" x14ac:dyDescent="0.25">
      <c r="A107" s="6"/>
      <c r="B107" s="6">
        <v>412</v>
      </c>
      <c r="C107" s="6" t="s">
        <v>161</v>
      </c>
      <c r="D107" s="8">
        <f>+D108</f>
        <v>0</v>
      </c>
      <c r="E107" s="8">
        <f t="shared" ref="E107:F107" si="26">+E108</f>
        <v>0</v>
      </c>
      <c r="F107" s="8">
        <f t="shared" si="26"/>
        <v>0</v>
      </c>
      <c r="G107" s="10" t="e">
        <f t="shared" si="24"/>
        <v>#DIV/0!</v>
      </c>
    </row>
    <row r="108" spans="1:7" x14ac:dyDescent="0.25">
      <c r="A108" s="12"/>
      <c r="B108" s="12">
        <v>4126</v>
      </c>
      <c r="C108" s="13" t="s">
        <v>85</v>
      </c>
      <c r="D108" s="14">
        <v>0</v>
      </c>
      <c r="E108" s="14">
        <v>0</v>
      </c>
      <c r="F108" s="14">
        <v>0</v>
      </c>
      <c r="G108" s="20" t="e">
        <f t="shared" si="24"/>
        <v>#DIV/0!</v>
      </c>
    </row>
    <row r="109" spans="1:7" ht="30" x14ac:dyDescent="0.25">
      <c r="A109" s="12"/>
      <c r="B109" s="77">
        <v>42</v>
      </c>
      <c r="C109" s="7" t="s">
        <v>165</v>
      </c>
      <c r="D109" s="8">
        <f>+D110+D112</f>
        <v>800</v>
      </c>
      <c r="E109" s="8">
        <f>+E110+E112</f>
        <v>800</v>
      </c>
      <c r="F109" s="8">
        <f t="shared" ref="F109" si="27">+F110+F112</f>
        <v>0</v>
      </c>
      <c r="G109" s="10">
        <f t="shared" si="24"/>
        <v>0</v>
      </c>
    </row>
    <row r="110" spans="1:7" s="9" customFormat="1" x14ac:dyDescent="0.25">
      <c r="A110" s="6"/>
      <c r="B110" s="6">
        <v>422</v>
      </c>
      <c r="C110" s="9" t="s">
        <v>162</v>
      </c>
      <c r="D110" s="8">
        <f>+D111</f>
        <v>0</v>
      </c>
      <c r="E110" s="8">
        <f t="shared" ref="E110:F110" si="28">+E111</f>
        <v>0</v>
      </c>
      <c r="F110" s="8">
        <f t="shared" si="28"/>
        <v>0</v>
      </c>
      <c r="G110" s="10" t="e">
        <f t="shared" si="24"/>
        <v>#DIV/0!</v>
      </c>
    </row>
    <row r="111" spans="1:7" x14ac:dyDescent="0.25">
      <c r="A111" s="12"/>
      <c r="B111" s="12">
        <v>4221</v>
      </c>
      <c r="C111" s="13" t="s">
        <v>86</v>
      </c>
      <c r="D111" s="14">
        <v>0</v>
      </c>
      <c r="E111" s="14">
        <v>0</v>
      </c>
      <c r="F111" s="14">
        <v>0</v>
      </c>
      <c r="G111" s="20" t="e">
        <f t="shared" si="24"/>
        <v>#DIV/0!</v>
      </c>
    </row>
    <row r="112" spans="1:7" s="9" customFormat="1" ht="30" x14ac:dyDescent="0.25">
      <c r="A112" s="6"/>
      <c r="B112" s="6">
        <v>424</v>
      </c>
      <c r="C112" s="7" t="s">
        <v>87</v>
      </c>
      <c r="D112" s="8">
        <f>+D113</f>
        <v>800</v>
      </c>
      <c r="E112" s="8">
        <f t="shared" ref="E112:F112" si="29">+E113</f>
        <v>800</v>
      </c>
      <c r="F112" s="8">
        <f t="shared" si="29"/>
        <v>0</v>
      </c>
      <c r="G112" s="10">
        <f t="shared" si="24"/>
        <v>0</v>
      </c>
    </row>
    <row r="113" spans="1:7" x14ac:dyDescent="0.25">
      <c r="A113" s="12"/>
      <c r="B113" s="12">
        <v>4243</v>
      </c>
      <c r="C113" s="13" t="s">
        <v>88</v>
      </c>
      <c r="D113" s="14">
        <v>800</v>
      </c>
      <c r="E113" s="14">
        <v>800</v>
      </c>
      <c r="F113" s="14">
        <v>0</v>
      </c>
      <c r="G113" s="20">
        <f t="shared" si="24"/>
        <v>0</v>
      </c>
    </row>
    <row r="114" spans="1:7" x14ac:dyDescent="0.25">
      <c r="A114" s="12"/>
      <c r="B114" s="87" t="s">
        <v>47</v>
      </c>
      <c r="C114" s="87"/>
      <c r="D114" s="8">
        <f>+D112+D110+D107+D100+D94+D89</f>
        <v>800</v>
      </c>
      <c r="E114" s="8">
        <f t="shared" ref="E114:F114" si="30">+E112+E110+E107+E100+E94+E89</f>
        <v>800</v>
      </c>
      <c r="F114" s="8">
        <f t="shared" si="30"/>
        <v>0</v>
      </c>
      <c r="G114" s="10">
        <f t="shared" si="22"/>
        <v>0</v>
      </c>
    </row>
    <row r="118" spans="1:7" x14ac:dyDescent="0.25">
      <c r="A118" s="90" t="s">
        <v>188</v>
      </c>
      <c r="B118" s="90"/>
      <c r="C118" s="90"/>
      <c r="D118" s="90"/>
      <c r="E118" s="90"/>
      <c r="F118" s="90"/>
      <c r="G118" s="90"/>
    </row>
    <row r="119" spans="1:7" ht="30" x14ac:dyDescent="0.25">
      <c r="A119" s="6" t="s">
        <v>118</v>
      </c>
      <c r="B119" s="4" t="s">
        <v>116</v>
      </c>
      <c r="C119" s="4" t="s">
        <v>117</v>
      </c>
      <c r="D119" s="4" t="s">
        <v>144</v>
      </c>
      <c r="E119" s="4" t="s">
        <v>194</v>
      </c>
      <c r="F119" s="4" t="s">
        <v>103</v>
      </c>
      <c r="G119" s="4" t="s">
        <v>183</v>
      </c>
    </row>
    <row r="120" spans="1:7" x14ac:dyDescent="0.25">
      <c r="A120" s="65" t="s">
        <v>7</v>
      </c>
      <c r="B120" s="65" t="s">
        <v>8</v>
      </c>
      <c r="C120" s="65" t="s">
        <v>9</v>
      </c>
      <c r="D120" s="65" t="s">
        <v>10</v>
      </c>
      <c r="E120" s="65" t="s">
        <v>11</v>
      </c>
      <c r="F120" s="65" t="s">
        <v>122</v>
      </c>
      <c r="G120" s="65" t="s">
        <v>143</v>
      </c>
    </row>
    <row r="121" spans="1:7" x14ac:dyDescent="0.25">
      <c r="A121" s="39">
        <v>43</v>
      </c>
      <c r="B121" s="43" t="s">
        <v>152</v>
      </c>
      <c r="C121" s="43"/>
      <c r="D121" s="44"/>
      <c r="E121" s="44"/>
      <c r="F121" s="44"/>
      <c r="G121" s="44"/>
    </row>
    <row r="122" spans="1:7" s="70" customFormat="1" x14ac:dyDescent="0.25">
      <c r="A122" s="36"/>
      <c r="B122" s="36">
        <v>32</v>
      </c>
      <c r="C122" s="73" t="s">
        <v>166</v>
      </c>
      <c r="D122" s="59">
        <f>+D123+D128+D134</f>
        <v>0</v>
      </c>
      <c r="E122" s="59">
        <f t="shared" ref="E122:F122" si="31">+E123+E128+E134</f>
        <v>0</v>
      </c>
      <c r="F122" s="59">
        <f t="shared" si="31"/>
        <v>0</v>
      </c>
      <c r="G122" s="59" t="e">
        <f>+F122/E122*100</f>
        <v>#DIV/0!</v>
      </c>
    </row>
    <row r="123" spans="1:7" s="63" customFormat="1" x14ac:dyDescent="0.25">
      <c r="A123" s="36"/>
      <c r="B123" s="36">
        <v>322</v>
      </c>
      <c r="C123" s="62" t="s">
        <v>29</v>
      </c>
      <c r="D123" s="59">
        <f>+D124+D125+D126+D127</f>
        <v>0</v>
      </c>
      <c r="E123" s="59">
        <f t="shared" ref="E123:F123" si="32">+E124+E125+E126+E127</f>
        <v>0</v>
      </c>
      <c r="F123" s="59">
        <f t="shared" si="32"/>
        <v>0</v>
      </c>
      <c r="G123" s="10" t="e">
        <f t="shared" ref="G123:G147" si="33">+F123/E123*100</f>
        <v>#DIV/0!</v>
      </c>
    </row>
    <row r="124" spans="1:7" ht="30" x14ac:dyDescent="0.25">
      <c r="A124" s="12"/>
      <c r="B124" s="12">
        <v>3221</v>
      </c>
      <c r="C124" s="13" t="s">
        <v>30</v>
      </c>
      <c r="D124" s="14">
        <v>0</v>
      </c>
      <c r="E124" s="14">
        <v>0</v>
      </c>
      <c r="F124" s="14">
        <v>0</v>
      </c>
      <c r="G124" s="20" t="e">
        <f t="shared" si="33"/>
        <v>#DIV/0!</v>
      </c>
    </row>
    <row r="125" spans="1:7" x14ac:dyDescent="0.25">
      <c r="A125" s="12"/>
      <c r="B125" s="12">
        <v>3222</v>
      </c>
      <c r="C125" s="13" t="s">
        <v>84</v>
      </c>
      <c r="D125" s="14">
        <v>0</v>
      </c>
      <c r="E125" s="14">
        <v>0</v>
      </c>
      <c r="F125" s="14">
        <v>0</v>
      </c>
      <c r="G125" s="20" t="e">
        <f t="shared" si="33"/>
        <v>#DIV/0!</v>
      </c>
    </row>
    <row r="126" spans="1:7" ht="30" x14ac:dyDescent="0.25">
      <c r="A126" s="12"/>
      <c r="B126" s="12">
        <v>3224</v>
      </c>
      <c r="C126" s="13" t="s">
        <v>32</v>
      </c>
      <c r="D126" s="14">
        <v>0</v>
      </c>
      <c r="E126" s="14">
        <v>0</v>
      </c>
      <c r="F126" s="14">
        <v>0</v>
      </c>
      <c r="G126" s="20" t="e">
        <f t="shared" si="33"/>
        <v>#DIV/0!</v>
      </c>
    </row>
    <row r="127" spans="1:7" x14ac:dyDescent="0.25">
      <c r="A127" s="12"/>
      <c r="B127" s="12">
        <v>3225</v>
      </c>
      <c r="C127" s="13" t="s">
        <v>48</v>
      </c>
      <c r="D127" s="14">
        <v>0</v>
      </c>
      <c r="E127" s="14">
        <v>0</v>
      </c>
      <c r="F127" s="14">
        <v>0</v>
      </c>
      <c r="G127" s="20" t="e">
        <f t="shared" si="33"/>
        <v>#DIV/0!</v>
      </c>
    </row>
    <row r="128" spans="1:7" s="9" customFormat="1" x14ac:dyDescent="0.25">
      <c r="A128" s="6"/>
      <c r="B128" s="6">
        <v>323</v>
      </c>
      <c r="C128" s="7" t="s">
        <v>158</v>
      </c>
      <c r="D128" s="8">
        <f>+D129+D130+D131+D132+D133</f>
        <v>0</v>
      </c>
      <c r="E128" s="8">
        <f t="shared" ref="E128:F128" si="34">+E129+E130+E131+E132+E133</f>
        <v>0</v>
      </c>
      <c r="F128" s="8">
        <f t="shared" si="34"/>
        <v>0</v>
      </c>
      <c r="G128" s="10" t="e">
        <f t="shared" si="33"/>
        <v>#DIV/0!</v>
      </c>
    </row>
    <row r="129" spans="1:7" x14ac:dyDescent="0.25">
      <c r="A129" s="12"/>
      <c r="B129" s="12">
        <v>3231</v>
      </c>
      <c r="C129" s="13" t="s">
        <v>34</v>
      </c>
      <c r="D129" s="14">
        <v>0</v>
      </c>
      <c r="E129" s="14">
        <v>0</v>
      </c>
      <c r="F129" s="14">
        <v>0</v>
      </c>
      <c r="G129" s="20" t="e">
        <f t="shared" si="33"/>
        <v>#DIV/0!</v>
      </c>
    </row>
    <row r="130" spans="1:7" x14ac:dyDescent="0.25">
      <c r="A130" s="12"/>
      <c r="B130" s="12">
        <v>3233</v>
      </c>
      <c r="C130" s="13" t="s">
        <v>50</v>
      </c>
      <c r="D130" s="14">
        <v>0</v>
      </c>
      <c r="E130" s="14">
        <v>0</v>
      </c>
      <c r="F130" s="14">
        <v>0</v>
      </c>
      <c r="G130" s="20" t="e">
        <f t="shared" si="33"/>
        <v>#DIV/0!</v>
      </c>
    </row>
    <row r="131" spans="1:7" x14ac:dyDescent="0.25">
      <c r="A131" s="12"/>
      <c r="B131" s="12">
        <v>3237</v>
      </c>
      <c r="C131" s="13" t="s">
        <v>52</v>
      </c>
      <c r="D131" s="14">
        <v>0</v>
      </c>
      <c r="E131" s="14">
        <v>0</v>
      </c>
      <c r="F131" s="14">
        <v>0</v>
      </c>
      <c r="G131" s="20" t="e">
        <f t="shared" si="33"/>
        <v>#DIV/0!</v>
      </c>
    </row>
    <row r="132" spans="1:7" x14ac:dyDescent="0.25">
      <c r="A132" s="12"/>
      <c r="B132" s="12">
        <v>3238</v>
      </c>
      <c r="C132" s="13" t="s">
        <v>36</v>
      </c>
      <c r="D132" s="14">
        <v>0</v>
      </c>
      <c r="E132" s="14">
        <v>0</v>
      </c>
      <c r="F132" s="14">
        <v>0</v>
      </c>
      <c r="G132" s="20" t="e">
        <f t="shared" si="33"/>
        <v>#DIV/0!</v>
      </c>
    </row>
    <row r="133" spans="1:7" x14ac:dyDescent="0.25">
      <c r="A133" s="12"/>
      <c r="B133" s="12">
        <v>3239</v>
      </c>
      <c r="C133" s="13" t="s">
        <v>37</v>
      </c>
      <c r="D133" s="14">
        <v>0</v>
      </c>
      <c r="E133" s="14">
        <v>0</v>
      </c>
      <c r="F133" s="14">
        <v>0</v>
      </c>
      <c r="G133" s="20" t="e">
        <f t="shared" si="33"/>
        <v>#DIV/0!</v>
      </c>
    </row>
    <row r="134" spans="1:7" s="9" customFormat="1" ht="21" customHeight="1" x14ac:dyDescent="0.25">
      <c r="A134" s="6"/>
      <c r="B134" s="6">
        <v>329</v>
      </c>
      <c r="C134" s="7" t="s">
        <v>159</v>
      </c>
      <c r="D134" s="8">
        <f>+D135+D136+D137+D138+D139</f>
        <v>0</v>
      </c>
      <c r="E134" s="8">
        <f t="shared" ref="E134:F134" si="35">+E135+E136+E137+E138+E139</f>
        <v>0</v>
      </c>
      <c r="F134" s="8">
        <f t="shared" si="35"/>
        <v>0</v>
      </c>
      <c r="G134" s="10" t="e">
        <f t="shared" si="33"/>
        <v>#DIV/0!</v>
      </c>
    </row>
    <row r="135" spans="1:7" x14ac:dyDescent="0.25">
      <c r="A135" s="12"/>
      <c r="B135" s="12">
        <v>3292</v>
      </c>
      <c r="C135" s="13" t="s">
        <v>53</v>
      </c>
      <c r="D135" s="14">
        <v>0</v>
      </c>
      <c r="E135" s="14">
        <v>0</v>
      </c>
      <c r="F135" s="14">
        <v>0</v>
      </c>
      <c r="G135" s="20" t="e">
        <f t="shared" si="33"/>
        <v>#DIV/0!</v>
      </c>
    </row>
    <row r="136" spans="1:7" x14ac:dyDescent="0.25">
      <c r="A136" s="12"/>
      <c r="B136" s="12">
        <v>3293</v>
      </c>
      <c r="C136" s="13" t="s">
        <v>40</v>
      </c>
      <c r="D136" s="14">
        <v>0</v>
      </c>
      <c r="E136" s="14">
        <v>0</v>
      </c>
      <c r="F136" s="14">
        <v>0</v>
      </c>
      <c r="G136" s="20" t="e">
        <f t="shared" si="33"/>
        <v>#DIV/0!</v>
      </c>
    </row>
    <row r="137" spans="1:7" x14ac:dyDescent="0.25">
      <c r="A137" s="12"/>
      <c r="B137" s="12">
        <v>3294</v>
      </c>
      <c r="C137" s="13" t="s">
        <v>54</v>
      </c>
      <c r="D137" s="14">
        <v>0</v>
      </c>
      <c r="E137" s="14">
        <v>0</v>
      </c>
      <c r="F137" s="14">
        <v>0</v>
      </c>
      <c r="G137" s="20" t="e">
        <f t="shared" si="33"/>
        <v>#DIV/0!</v>
      </c>
    </row>
    <row r="138" spans="1:7" x14ac:dyDescent="0.25">
      <c r="A138" s="12"/>
      <c r="B138" s="12">
        <v>3295</v>
      </c>
      <c r="C138" s="13" t="s">
        <v>41</v>
      </c>
      <c r="D138" s="14">
        <v>0</v>
      </c>
      <c r="E138" s="14">
        <v>0</v>
      </c>
      <c r="F138" s="14">
        <v>0</v>
      </c>
      <c r="G138" s="20" t="e">
        <f t="shared" si="33"/>
        <v>#DIV/0!</v>
      </c>
    </row>
    <row r="139" spans="1:7" ht="30" x14ac:dyDescent="0.25">
      <c r="A139" s="12"/>
      <c r="B139" s="12">
        <v>3299</v>
      </c>
      <c r="C139" s="13" t="s">
        <v>42</v>
      </c>
      <c r="D139" s="14">
        <v>0</v>
      </c>
      <c r="E139" s="14">
        <v>0</v>
      </c>
      <c r="F139" s="14">
        <v>0</v>
      </c>
      <c r="G139" s="20" t="e">
        <f t="shared" si="33"/>
        <v>#DIV/0!</v>
      </c>
    </row>
    <row r="140" spans="1:7" x14ac:dyDescent="0.25">
      <c r="A140" s="12"/>
      <c r="B140" s="6">
        <v>41</v>
      </c>
      <c r="C140" s="6" t="s">
        <v>167</v>
      </c>
      <c r="D140" s="8">
        <f>+D141</f>
        <v>0</v>
      </c>
      <c r="E140" s="8">
        <f>+E141</f>
        <v>0</v>
      </c>
      <c r="F140" s="8">
        <f>+F141</f>
        <v>0</v>
      </c>
      <c r="G140" s="10" t="e">
        <f>+F140/E140*100</f>
        <v>#DIV/0!</v>
      </c>
    </row>
    <row r="141" spans="1:7" s="9" customFormat="1" x14ac:dyDescent="0.25">
      <c r="A141" s="6"/>
      <c r="B141" s="6">
        <v>412</v>
      </c>
      <c r="C141" s="6" t="s">
        <v>161</v>
      </c>
      <c r="D141" s="8">
        <f>+D142</f>
        <v>0</v>
      </c>
      <c r="E141" s="8">
        <f t="shared" ref="E141:F141" si="36">+E142</f>
        <v>0</v>
      </c>
      <c r="F141" s="8">
        <f t="shared" si="36"/>
        <v>0</v>
      </c>
      <c r="G141" s="10" t="e">
        <f t="shared" si="33"/>
        <v>#DIV/0!</v>
      </c>
    </row>
    <row r="142" spans="1:7" x14ac:dyDescent="0.25">
      <c r="A142" s="12"/>
      <c r="B142" s="12">
        <v>4126</v>
      </c>
      <c r="C142" s="13" t="s">
        <v>85</v>
      </c>
      <c r="D142" s="14">
        <v>0</v>
      </c>
      <c r="E142" s="14">
        <v>0</v>
      </c>
      <c r="F142" s="14">
        <v>0</v>
      </c>
      <c r="G142" s="20" t="e">
        <f t="shared" si="33"/>
        <v>#DIV/0!</v>
      </c>
    </row>
    <row r="143" spans="1:7" ht="30" x14ac:dyDescent="0.25">
      <c r="A143" s="12"/>
      <c r="B143" s="77">
        <v>42</v>
      </c>
      <c r="C143" s="7" t="s">
        <v>165</v>
      </c>
      <c r="D143" s="8">
        <f>+D144+D146</f>
        <v>0</v>
      </c>
      <c r="E143" s="8">
        <f>+E144+E146</f>
        <v>0</v>
      </c>
      <c r="F143" s="8">
        <f t="shared" ref="F143" si="37">+F144+F146</f>
        <v>0</v>
      </c>
      <c r="G143" s="10" t="e">
        <f t="shared" si="33"/>
        <v>#DIV/0!</v>
      </c>
    </row>
    <row r="144" spans="1:7" s="9" customFormat="1" x14ac:dyDescent="0.25">
      <c r="A144" s="6"/>
      <c r="B144" s="6">
        <v>422</v>
      </c>
      <c r="C144" s="6" t="s">
        <v>162</v>
      </c>
      <c r="D144" s="8">
        <f>+D145</f>
        <v>0</v>
      </c>
      <c r="E144" s="8">
        <f t="shared" ref="E144:F144" si="38">+E145</f>
        <v>0</v>
      </c>
      <c r="F144" s="8">
        <f t="shared" si="38"/>
        <v>0</v>
      </c>
      <c r="G144" s="10" t="e">
        <f t="shared" si="33"/>
        <v>#DIV/0!</v>
      </c>
    </row>
    <row r="145" spans="1:7" x14ac:dyDescent="0.25">
      <c r="A145" s="12"/>
      <c r="B145" s="12">
        <v>4221</v>
      </c>
      <c r="C145" s="13" t="s">
        <v>86</v>
      </c>
      <c r="D145" s="14">
        <v>0</v>
      </c>
      <c r="E145" s="14">
        <v>0</v>
      </c>
      <c r="F145" s="14">
        <v>0</v>
      </c>
      <c r="G145" s="20" t="e">
        <f t="shared" si="33"/>
        <v>#DIV/0!</v>
      </c>
    </row>
    <row r="146" spans="1:7" s="9" customFormat="1" ht="30" x14ac:dyDescent="0.25">
      <c r="A146" s="6"/>
      <c r="B146" s="6">
        <v>424</v>
      </c>
      <c r="C146" s="7" t="s">
        <v>87</v>
      </c>
      <c r="D146" s="8">
        <f>+D147</f>
        <v>0</v>
      </c>
      <c r="E146" s="8">
        <f t="shared" ref="E146:F146" si="39">+E147</f>
        <v>0</v>
      </c>
      <c r="F146" s="8">
        <f t="shared" si="39"/>
        <v>0</v>
      </c>
      <c r="G146" s="10" t="e">
        <f t="shared" si="33"/>
        <v>#DIV/0!</v>
      </c>
    </row>
    <row r="147" spans="1:7" x14ac:dyDescent="0.25">
      <c r="A147" s="12"/>
      <c r="B147" s="12">
        <v>4243</v>
      </c>
      <c r="C147" s="13" t="s">
        <v>88</v>
      </c>
      <c r="D147" s="14">
        <v>0</v>
      </c>
      <c r="E147" s="14">
        <v>0</v>
      </c>
      <c r="F147" s="14">
        <v>0</v>
      </c>
      <c r="G147" s="20" t="e">
        <f t="shared" si="33"/>
        <v>#DIV/0!</v>
      </c>
    </row>
    <row r="148" spans="1:7" x14ac:dyDescent="0.25">
      <c r="A148" s="12"/>
      <c r="B148" s="87" t="s">
        <v>47</v>
      </c>
      <c r="C148" s="87"/>
      <c r="D148" s="8">
        <f>+D146+D144+D141+D134+D128+D123</f>
        <v>0</v>
      </c>
      <c r="E148" s="8">
        <f t="shared" ref="E148:F148" si="40">+E146+E144+E141+E134+E128+E123</f>
        <v>0</v>
      </c>
      <c r="F148" s="8">
        <f t="shared" si="40"/>
        <v>0</v>
      </c>
      <c r="G148" s="10" t="e">
        <f>+F148/E148*100</f>
        <v>#DIV/0!</v>
      </c>
    </row>
    <row r="152" spans="1:7" x14ac:dyDescent="0.25">
      <c r="A152" s="90" t="s">
        <v>189</v>
      </c>
      <c r="B152" s="90"/>
      <c r="C152" s="90"/>
      <c r="D152" s="90"/>
      <c r="E152" s="90"/>
      <c r="F152" s="90"/>
      <c r="G152" s="90"/>
    </row>
    <row r="153" spans="1:7" ht="30" x14ac:dyDescent="0.25">
      <c r="A153" s="6" t="s">
        <v>118</v>
      </c>
      <c r="B153" s="4" t="s">
        <v>116</v>
      </c>
      <c r="C153" s="4" t="s">
        <v>117</v>
      </c>
      <c r="D153" s="4" t="s">
        <v>144</v>
      </c>
      <c r="E153" s="4" t="s">
        <v>194</v>
      </c>
      <c r="F153" s="4" t="s">
        <v>103</v>
      </c>
      <c r="G153" s="4" t="s">
        <v>183</v>
      </c>
    </row>
    <row r="154" spans="1:7" x14ac:dyDescent="0.25">
      <c r="A154" s="65" t="s">
        <v>7</v>
      </c>
      <c r="B154" s="65" t="s">
        <v>8</v>
      </c>
      <c r="C154" s="65" t="s">
        <v>9</v>
      </c>
      <c r="D154" s="65" t="s">
        <v>10</v>
      </c>
      <c r="E154" s="65" t="s">
        <v>11</v>
      </c>
      <c r="F154" s="65" t="s">
        <v>122</v>
      </c>
      <c r="G154" s="65" t="s">
        <v>143</v>
      </c>
    </row>
    <row r="155" spans="1:7" x14ac:dyDescent="0.25">
      <c r="A155" s="39">
        <v>52</v>
      </c>
      <c r="B155" s="39" t="s">
        <v>153</v>
      </c>
      <c r="C155" s="43"/>
      <c r="D155" s="44"/>
      <c r="E155" s="44"/>
      <c r="F155" s="44"/>
      <c r="G155" s="44"/>
    </row>
    <row r="156" spans="1:7" s="70" customFormat="1" x14ac:dyDescent="0.25">
      <c r="A156" s="36"/>
      <c r="B156" s="36">
        <v>32</v>
      </c>
      <c r="C156" s="73" t="s">
        <v>166</v>
      </c>
      <c r="D156" s="59">
        <f>+D157+D161+D168</f>
        <v>50000</v>
      </c>
      <c r="E156" s="59">
        <f t="shared" ref="E156:F156" si="41">+E157+E161+E168</f>
        <v>95475</v>
      </c>
      <c r="F156" s="59">
        <f t="shared" si="41"/>
        <v>95475</v>
      </c>
      <c r="G156" s="10">
        <f>+F156/E156*100</f>
        <v>100</v>
      </c>
    </row>
    <row r="157" spans="1:7" s="63" customFormat="1" x14ac:dyDescent="0.25">
      <c r="A157" s="36"/>
      <c r="B157" s="36">
        <v>322</v>
      </c>
      <c r="C157" s="62" t="s">
        <v>29</v>
      </c>
      <c r="D157" s="59">
        <f>+D158+D159+D160</f>
        <v>5000</v>
      </c>
      <c r="E157" s="59">
        <f t="shared" ref="E157:F157" si="42">+E158+E159+E160</f>
        <v>14250</v>
      </c>
      <c r="F157" s="59">
        <f t="shared" si="42"/>
        <v>13375</v>
      </c>
      <c r="G157" s="10">
        <f>+F157/E157*100</f>
        <v>93.859649122807014</v>
      </c>
    </row>
    <row r="158" spans="1:7" ht="30" x14ac:dyDescent="0.25">
      <c r="A158" s="12"/>
      <c r="B158" s="12">
        <v>3221</v>
      </c>
      <c r="C158" s="13" t="s">
        <v>30</v>
      </c>
      <c r="D158" s="14">
        <v>5000</v>
      </c>
      <c r="E158" s="14">
        <v>14250</v>
      </c>
      <c r="F158" s="14">
        <v>13375</v>
      </c>
      <c r="G158" s="20">
        <f>+F158/E158*100</f>
        <v>93.859649122807014</v>
      </c>
    </row>
    <row r="159" spans="1:7" x14ac:dyDescent="0.25">
      <c r="A159" s="12"/>
      <c r="B159" s="12">
        <v>3222</v>
      </c>
      <c r="C159" s="13" t="s">
        <v>84</v>
      </c>
      <c r="D159" s="14">
        <v>0</v>
      </c>
      <c r="E159" s="14">
        <v>0</v>
      </c>
      <c r="F159" s="14">
        <v>0</v>
      </c>
      <c r="G159" s="20" t="e">
        <f t="shared" ref="G159:G181" si="43">+F159/E159*100</f>
        <v>#DIV/0!</v>
      </c>
    </row>
    <row r="160" spans="1:7" ht="30" x14ac:dyDescent="0.25">
      <c r="A160" s="12"/>
      <c r="B160" s="12">
        <v>3224</v>
      </c>
      <c r="C160" s="13" t="s">
        <v>32</v>
      </c>
      <c r="D160" s="14">
        <v>0</v>
      </c>
      <c r="E160" s="14">
        <v>0</v>
      </c>
      <c r="F160" s="14">
        <v>0</v>
      </c>
      <c r="G160" s="20" t="e">
        <f t="shared" si="43"/>
        <v>#DIV/0!</v>
      </c>
    </row>
    <row r="161" spans="1:7" s="9" customFormat="1" x14ac:dyDescent="0.25">
      <c r="A161" s="6"/>
      <c r="B161" s="6">
        <v>323</v>
      </c>
      <c r="C161" s="7" t="s">
        <v>158</v>
      </c>
      <c r="D161" s="8">
        <f>+D162+D163+D164+D165+D166+D167</f>
        <v>40000</v>
      </c>
      <c r="E161" s="8">
        <f t="shared" ref="E161:F161" si="44">+E162+E163+E164+E165+E166+E167</f>
        <v>81225</v>
      </c>
      <c r="F161" s="8">
        <f t="shared" si="44"/>
        <v>82100</v>
      </c>
      <c r="G161" s="10">
        <f t="shared" si="43"/>
        <v>101.0772545398584</v>
      </c>
    </row>
    <row r="162" spans="1:7" x14ac:dyDescent="0.25">
      <c r="A162" s="12"/>
      <c r="B162" s="12">
        <v>3231</v>
      </c>
      <c r="C162" s="13" t="s">
        <v>34</v>
      </c>
      <c r="D162" s="14">
        <v>0</v>
      </c>
      <c r="E162" s="14">
        <v>0</v>
      </c>
      <c r="F162" s="14">
        <v>0</v>
      </c>
      <c r="G162" s="20" t="e">
        <f t="shared" si="43"/>
        <v>#DIV/0!</v>
      </c>
    </row>
    <row r="163" spans="1:7" ht="30" x14ac:dyDescent="0.25">
      <c r="A163" s="12"/>
      <c r="B163" s="12">
        <v>3232</v>
      </c>
      <c r="C163" s="13" t="s">
        <v>90</v>
      </c>
      <c r="D163" s="14">
        <v>0</v>
      </c>
      <c r="E163" s="14">
        <v>0</v>
      </c>
      <c r="F163" s="14">
        <v>0</v>
      </c>
      <c r="G163" s="20" t="e">
        <f t="shared" si="43"/>
        <v>#DIV/0!</v>
      </c>
    </row>
    <row r="164" spans="1:7" x14ac:dyDescent="0.25">
      <c r="A164" s="12"/>
      <c r="B164" s="12">
        <v>3233</v>
      </c>
      <c r="C164" s="13" t="s">
        <v>50</v>
      </c>
      <c r="D164" s="14">
        <v>5000</v>
      </c>
      <c r="E164" s="14">
        <v>0</v>
      </c>
      <c r="F164" s="14">
        <v>0</v>
      </c>
      <c r="G164" s="20" t="e">
        <f t="shared" si="43"/>
        <v>#DIV/0!</v>
      </c>
    </row>
    <row r="165" spans="1:7" x14ac:dyDescent="0.25">
      <c r="A165" s="12"/>
      <c r="B165" s="12">
        <v>3237</v>
      </c>
      <c r="C165" s="13" t="s">
        <v>52</v>
      </c>
      <c r="D165" s="14">
        <v>10000</v>
      </c>
      <c r="E165" s="14">
        <v>0</v>
      </c>
      <c r="F165" s="14">
        <v>0</v>
      </c>
      <c r="G165" s="20" t="e">
        <f t="shared" si="43"/>
        <v>#DIV/0!</v>
      </c>
    </row>
    <row r="166" spans="1:7" x14ac:dyDescent="0.25">
      <c r="A166" s="12"/>
      <c r="B166" s="12">
        <v>3238</v>
      </c>
      <c r="C166" s="13" t="s">
        <v>36</v>
      </c>
      <c r="D166" s="14">
        <v>0</v>
      </c>
      <c r="E166" s="14">
        <v>0</v>
      </c>
      <c r="F166" s="14">
        <v>0</v>
      </c>
      <c r="G166" s="20" t="e">
        <f t="shared" si="43"/>
        <v>#DIV/0!</v>
      </c>
    </row>
    <row r="167" spans="1:7" x14ac:dyDescent="0.25">
      <c r="A167" s="12"/>
      <c r="B167" s="12">
        <v>3239</v>
      </c>
      <c r="C167" s="13" t="s">
        <v>37</v>
      </c>
      <c r="D167" s="14">
        <v>25000</v>
      </c>
      <c r="E167" s="14">
        <v>81225</v>
      </c>
      <c r="F167" s="14">
        <v>82100</v>
      </c>
      <c r="G167" s="20">
        <f t="shared" si="43"/>
        <v>101.0772545398584</v>
      </c>
    </row>
    <row r="168" spans="1:7" s="9" customFormat="1" ht="30" x14ac:dyDescent="0.25">
      <c r="A168" s="6"/>
      <c r="B168" s="6">
        <v>329</v>
      </c>
      <c r="C168" s="7" t="s">
        <v>159</v>
      </c>
      <c r="D168" s="8">
        <f>+D169+D170+D171+D172</f>
        <v>5000</v>
      </c>
      <c r="E168" s="8">
        <f t="shared" ref="E168:F168" si="45">+E169+E170+E171+E172</f>
        <v>0</v>
      </c>
      <c r="F168" s="8">
        <f t="shared" si="45"/>
        <v>0</v>
      </c>
      <c r="G168" s="10" t="e">
        <f t="shared" si="43"/>
        <v>#DIV/0!</v>
      </c>
    </row>
    <row r="169" spans="1:7" x14ac:dyDescent="0.25">
      <c r="A169" s="12"/>
      <c r="B169" s="12">
        <v>3292</v>
      </c>
      <c r="C169" s="13" t="s">
        <v>53</v>
      </c>
      <c r="D169" s="14">
        <v>0</v>
      </c>
      <c r="E169" s="14">
        <v>0</v>
      </c>
      <c r="F169" s="14">
        <v>0</v>
      </c>
      <c r="G169" s="20" t="e">
        <f t="shared" si="43"/>
        <v>#DIV/0!</v>
      </c>
    </row>
    <row r="170" spans="1:7" x14ac:dyDescent="0.25">
      <c r="A170" s="12"/>
      <c r="B170" s="12">
        <v>3293</v>
      </c>
      <c r="C170" s="13" t="s">
        <v>40</v>
      </c>
      <c r="D170" s="14">
        <v>0</v>
      </c>
      <c r="E170" s="14">
        <v>0</v>
      </c>
      <c r="F170" s="14">
        <v>0</v>
      </c>
      <c r="G170" s="20" t="e">
        <f t="shared" si="43"/>
        <v>#DIV/0!</v>
      </c>
    </row>
    <row r="171" spans="1:7" x14ac:dyDescent="0.25">
      <c r="A171" s="12"/>
      <c r="B171" s="12">
        <v>3294</v>
      </c>
      <c r="C171" s="13" t="s">
        <v>54</v>
      </c>
      <c r="D171" s="14">
        <v>0</v>
      </c>
      <c r="E171" s="14">
        <v>0</v>
      </c>
      <c r="F171" s="14">
        <v>0</v>
      </c>
      <c r="G171" s="20" t="e">
        <f t="shared" si="43"/>
        <v>#DIV/0!</v>
      </c>
    </row>
    <row r="172" spans="1:7" x14ac:dyDescent="0.25">
      <c r="A172" s="12"/>
      <c r="B172" s="12">
        <v>3295</v>
      </c>
      <c r="C172" s="13" t="s">
        <v>41</v>
      </c>
      <c r="D172" s="14">
        <v>5000</v>
      </c>
      <c r="E172" s="14">
        <v>0</v>
      </c>
      <c r="F172" s="14">
        <v>0</v>
      </c>
      <c r="G172" s="20" t="e">
        <f t="shared" si="43"/>
        <v>#DIV/0!</v>
      </c>
    </row>
    <row r="173" spans="1:7" s="9" customFormat="1" x14ac:dyDescent="0.25">
      <c r="A173" s="6"/>
      <c r="B173" s="6">
        <v>41</v>
      </c>
      <c r="C173" s="9" t="s">
        <v>167</v>
      </c>
      <c r="D173" s="8">
        <f>+D174</f>
        <v>0</v>
      </c>
      <c r="E173" s="8">
        <f t="shared" ref="E173:F173" si="46">+E174</f>
        <v>0</v>
      </c>
      <c r="F173" s="8">
        <f t="shared" si="46"/>
        <v>0</v>
      </c>
      <c r="G173" s="10" t="e">
        <f t="shared" si="43"/>
        <v>#DIV/0!</v>
      </c>
    </row>
    <row r="174" spans="1:7" s="9" customFormat="1" x14ac:dyDescent="0.25">
      <c r="A174" s="6"/>
      <c r="B174" s="6">
        <v>412</v>
      </c>
      <c r="C174" s="6" t="s">
        <v>161</v>
      </c>
      <c r="D174" s="8">
        <f>+D175</f>
        <v>0</v>
      </c>
      <c r="E174" s="8">
        <f t="shared" ref="E174:F174" si="47">+E175</f>
        <v>0</v>
      </c>
      <c r="F174" s="8">
        <f t="shared" si="47"/>
        <v>0</v>
      </c>
      <c r="G174" s="10" t="e">
        <f t="shared" si="43"/>
        <v>#DIV/0!</v>
      </c>
    </row>
    <row r="175" spans="1:7" x14ac:dyDescent="0.25">
      <c r="A175" s="12"/>
      <c r="B175" s="12">
        <v>4126</v>
      </c>
      <c r="C175" s="13" t="s">
        <v>85</v>
      </c>
      <c r="D175" s="14">
        <v>0</v>
      </c>
      <c r="E175" s="14">
        <v>0</v>
      </c>
      <c r="F175" s="14">
        <v>0</v>
      </c>
      <c r="G175" s="20" t="e">
        <f t="shared" si="43"/>
        <v>#DIV/0!</v>
      </c>
    </row>
    <row r="176" spans="1:7" s="9" customFormat="1" ht="30" x14ac:dyDescent="0.25">
      <c r="A176" s="6"/>
      <c r="B176" s="77">
        <v>42</v>
      </c>
      <c r="C176" s="7" t="s">
        <v>165</v>
      </c>
      <c r="D176" s="8">
        <f>+D177+D179</f>
        <v>0</v>
      </c>
      <c r="E176" s="8">
        <f t="shared" ref="E176:F176" si="48">+E177+E179</f>
        <v>0</v>
      </c>
      <c r="F176" s="8">
        <f t="shared" si="48"/>
        <v>0</v>
      </c>
      <c r="G176" s="10" t="e">
        <f t="shared" si="43"/>
        <v>#DIV/0!</v>
      </c>
    </row>
    <row r="177" spans="1:9" s="9" customFormat="1" x14ac:dyDescent="0.25">
      <c r="A177" s="6"/>
      <c r="B177" s="6">
        <v>422</v>
      </c>
      <c r="C177" s="9" t="s">
        <v>162</v>
      </c>
      <c r="D177" s="8">
        <f>+D178</f>
        <v>0</v>
      </c>
      <c r="E177" s="8">
        <f t="shared" ref="E177:F177" si="49">+E178</f>
        <v>0</v>
      </c>
      <c r="F177" s="8">
        <f t="shared" si="49"/>
        <v>0</v>
      </c>
      <c r="G177" s="10" t="e">
        <f t="shared" si="43"/>
        <v>#DIV/0!</v>
      </c>
    </row>
    <row r="178" spans="1:9" x14ac:dyDescent="0.25">
      <c r="A178" s="12"/>
      <c r="B178" s="12">
        <v>4221</v>
      </c>
      <c r="C178" s="13" t="s">
        <v>86</v>
      </c>
      <c r="D178" s="14">
        <v>0</v>
      </c>
      <c r="E178" s="14">
        <v>0</v>
      </c>
      <c r="F178" s="14">
        <v>0</v>
      </c>
      <c r="G178" s="20" t="e">
        <f t="shared" si="43"/>
        <v>#DIV/0!</v>
      </c>
    </row>
    <row r="179" spans="1:9" s="9" customFormat="1" ht="30" x14ac:dyDescent="0.25">
      <c r="A179" s="6"/>
      <c r="B179" s="6">
        <v>424</v>
      </c>
      <c r="C179" s="7" t="s">
        <v>87</v>
      </c>
      <c r="D179" s="8">
        <f>+D180</f>
        <v>0</v>
      </c>
      <c r="E179" s="8">
        <f t="shared" ref="E179:F179" si="50">+E180</f>
        <v>0</v>
      </c>
      <c r="F179" s="8">
        <f t="shared" si="50"/>
        <v>0</v>
      </c>
      <c r="G179" s="10" t="e">
        <f t="shared" si="43"/>
        <v>#DIV/0!</v>
      </c>
    </row>
    <row r="180" spans="1:9" x14ac:dyDescent="0.25">
      <c r="A180" s="12"/>
      <c r="B180" s="12">
        <v>4243</v>
      </c>
      <c r="C180" s="13" t="s">
        <v>88</v>
      </c>
      <c r="D180" s="14">
        <v>0</v>
      </c>
      <c r="E180" s="14">
        <v>0</v>
      </c>
      <c r="F180" s="14">
        <v>0</v>
      </c>
      <c r="G180" s="20" t="e">
        <f t="shared" si="43"/>
        <v>#DIV/0!</v>
      </c>
    </row>
    <row r="181" spans="1:9" x14ac:dyDescent="0.25">
      <c r="A181" s="12"/>
      <c r="B181" s="87" t="s">
        <v>47</v>
      </c>
      <c r="C181" s="87"/>
      <c r="D181" s="8">
        <f>+D179+D177+D174+D168+D161+D157</f>
        <v>50000</v>
      </c>
      <c r="E181" s="8">
        <f t="shared" ref="E181:F181" si="51">+E179+E177+E174+E168+E161+E157</f>
        <v>95475</v>
      </c>
      <c r="F181" s="8">
        <f t="shared" si="51"/>
        <v>95475</v>
      </c>
      <c r="G181" s="10">
        <f t="shared" si="43"/>
        <v>100</v>
      </c>
      <c r="I181" s="33"/>
    </row>
  </sheetData>
  <mergeCells count="21">
    <mergeCell ref="A48:G48"/>
    <mergeCell ref="A27:G27"/>
    <mergeCell ref="A17:G17"/>
    <mergeCell ref="A7:G7"/>
    <mergeCell ref="A37:G37"/>
    <mergeCell ref="A2:G2"/>
    <mergeCell ref="A47:G47"/>
    <mergeCell ref="B80:C80"/>
    <mergeCell ref="B44:C44"/>
    <mergeCell ref="B181:C181"/>
    <mergeCell ref="B114:C114"/>
    <mergeCell ref="B148:C148"/>
    <mergeCell ref="B24:C24"/>
    <mergeCell ref="B34:C34"/>
    <mergeCell ref="B14:C14"/>
    <mergeCell ref="A3:G3"/>
    <mergeCell ref="A4:G4"/>
    <mergeCell ref="A6:G6"/>
    <mergeCell ref="A118:G118"/>
    <mergeCell ref="A84:G84"/>
    <mergeCell ref="A152:G15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75F6-D1E1-42FB-BDF3-E0B4CB0688D7}">
  <dimension ref="A2:M57"/>
  <sheetViews>
    <sheetView topLeftCell="A4" workbookViewId="0">
      <selection activeCell="G56" sqref="G56"/>
    </sheetView>
  </sheetViews>
  <sheetFormatPr defaultRowHeight="15" x14ac:dyDescent="0.25"/>
  <cols>
    <col min="1" max="1" width="9.140625" style="21"/>
    <col min="2" max="2" width="18.5703125" style="21" customWidth="1"/>
    <col min="3" max="3" width="35.5703125" style="21" customWidth="1"/>
    <col min="4" max="4" width="21.28515625" style="21" customWidth="1"/>
    <col min="5" max="5" width="18.5703125" style="21" customWidth="1"/>
    <col min="6" max="6" width="19.85546875" style="21" customWidth="1"/>
    <col min="7" max="7" width="21.5703125" style="21" customWidth="1"/>
    <col min="8" max="9" width="18.5703125" style="21" customWidth="1"/>
    <col min="10" max="10" width="9.140625" style="21"/>
    <col min="11" max="11" width="13.5703125" style="21" customWidth="1"/>
    <col min="12" max="12" width="11.7109375" style="21" bestFit="1" customWidth="1"/>
    <col min="13" max="13" width="10.140625" style="21" bestFit="1" customWidth="1"/>
    <col min="14" max="16384" width="9.140625" style="21"/>
  </cols>
  <sheetData>
    <row r="2" spans="1:11" x14ac:dyDescent="0.25">
      <c r="A2" s="86" t="s">
        <v>169</v>
      </c>
      <c r="B2" s="86"/>
      <c r="C2" s="86"/>
      <c r="D2" s="86"/>
      <c r="E2" s="86"/>
      <c r="F2" s="86"/>
      <c r="G2" s="86"/>
      <c r="H2" s="86"/>
      <c r="I2" s="86"/>
    </row>
    <row r="3" spans="1:11" x14ac:dyDescent="0.25">
      <c r="A3" s="86" t="s">
        <v>185</v>
      </c>
      <c r="B3" s="86"/>
      <c r="C3" s="86"/>
      <c r="D3" s="86"/>
      <c r="E3" s="86"/>
      <c r="F3" s="86"/>
      <c r="G3" s="86"/>
      <c r="H3" s="86"/>
      <c r="I3" s="86"/>
    </row>
    <row r="4" spans="1:11" x14ac:dyDescent="0.25">
      <c r="A4" s="86" t="s">
        <v>179</v>
      </c>
      <c r="B4" s="86"/>
      <c r="C4" s="86"/>
      <c r="D4" s="86"/>
      <c r="E4" s="86"/>
      <c r="F4" s="86"/>
      <c r="G4" s="86"/>
      <c r="H4" s="86"/>
      <c r="I4" s="86"/>
    </row>
    <row r="5" spans="1:11" x14ac:dyDescent="0.25">
      <c r="B5" s="58"/>
      <c r="C5" s="58"/>
      <c r="D5" s="58"/>
      <c r="E5" s="58"/>
      <c r="F5" s="58"/>
      <c r="G5" s="58"/>
      <c r="H5" s="58"/>
      <c r="I5" s="58"/>
    </row>
    <row r="6" spans="1:11" x14ac:dyDescent="0.25">
      <c r="A6" s="86" t="s">
        <v>18</v>
      </c>
      <c r="B6" s="86"/>
      <c r="C6" s="86"/>
      <c r="D6" s="86"/>
      <c r="E6" s="86"/>
      <c r="F6" s="86"/>
      <c r="G6" s="86"/>
      <c r="H6" s="86"/>
      <c r="I6" s="86"/>
    </row>
    <row r="8" spans="1:11" ht="45" x14ac:dyDescent="0.25">
      <c r="A8" s="6" t="s">
        <v>118</v>
      </c>
      <c r="B8" s="4" t="s">
        <v>116</v>
      </c>
      <c r="C8" s="4" t="s">
        <v>117</v>
      </c>
      <c r="D8" s="4" t="s">
        <v>96</v>
      </c>
      <c r="E8" s="4" t="s">
        <v>144</v>
      </c>
      <c r="F8" s="4" t="s">
        <v>194</v>
      </c>
      <c r="G8" s="4" t="s">
        <v>103</v>
      </c>
      <c r="H8" s="4" t="s">
        <v>182</v>
      </c>
      <c r="I8" s="4" t="s">
        <v>183</v>
      </c>
    </row>
    <row r="9" spans="1:11" x14ac:dyDescent="0.25">
      <c r="A9" s="65" t="s">
        <v>7</v>
      </c>
      <c r="B9" s="65" t="s">
        <v>8</v>
      </c>
      <c r="C9" s="65" t="s">
        <v>9</v>
      </c>
      <c r="D9" s="65" t="s">
        <v>10</v>
      </c>
      <c r="E9" s="65" t="s">
        <v>11</v>
      </c>
      <c r="F9" s="65" t="s">
        <v>122</v>
      </c>
      <c r="G9" s="65" t="s">
        <v>123</v>
      </c>
      <c r="H9" s="65" t="s">
        <v>124</v>
      </c>
      <c r="I9" s="65" t="s">
        <v>125</v>
      </c>
    </row>
    <row r="10" spans="1:11" ht="24" customHeight="1" x14ac:dyDescent="0.25">
      <c r="A10" s="49">
        <v>57</v>
      </c>
      <c r="B10" s="39" t="s">
        <v>154</v>
      </c>
      <c r="C10" s="40"/>
      <c r="D10" s="46"/>
      <c r="E10" s="46"/>
      <c r="F10" s="46"/>
      <c r="G10" s="46"/>
      <c r="H10" s="47"/>
      <c r="I10" s="47"/>
    </row>
    <row r="11" spans="1:11" s="70" customFormat="1" ht="39" customHeight="1" x14ac:dyDescent="0.25">
      <c r="A11" s="35"/>
      <c r="B11" s="36">
        <v>63</v>
      </c>
      <c r="C11" s="62" t="s">
        <v>175</v>
      </c>
      <c r="D11" s="59">
        <f>+D12</f>
        <v>221336.18</v>
      </c>
      <c r="E11" s="59">
        <f>+E12</f>
        <v>39793747</v>
      </c>
      <c r="F11" s="59">
        <f>+F12</f>
        <v>39793747</v>
      </c>
      <c r="G11" s="59">
        <f>+G12</f>
        <v>4601262.6500000004</v>
      </c>
      <c r="H11" s="59">
        <f>+G11/D11*100</f>
        <v>2078.8569903031671</v>
      </c>
      <c r="I11" s="59">
        <f>+G11/F11*100</f>
        <v>11.562778066614337</v>
      </c>
    </row>
    <row r="12" spans="1:11" s="63" customFormat="1" ht="29.25" customHeight="1" x14ac:dyDescent="0.25">
      <c r="A12" s="35"/>
      <c r="B12" s="36">
        <v>632</v>
      </c>
      <c r="C12" s="62" t="s">
        <v>145</v>
      </c>
      <c r="D12" s="25">
        <f>+D13</f>
        <v>221336.18</v>
      </c>
      <c r="E12" s="25">
        <f t="shared" ref="E12:F12" si="0">+E13</f>
        <v>39793747</v>
      </c>
      <c r="F12" s="25">
        <f t="shared" si="0"/>
        <v>39793747</v>
      </c>
      <c r="G12" s="25">
        <f>+G13</f>
        <v>4601262.6500000004</v>
      </c>
      <c r="H12" s="59">
        <f>+G12/D12*100</f>
        <v>2078.8569903031671</v>
      </c>
      <c r="I12" s="59">
        <f>+G12/F12*100</f>
        <v>11.562778066614337</v>
      </c>
    </row>
    <row r="13" spans="1:11" ht="24" customHeight="1" x14ac:dyDescent="0.25">
      <c r="A13" s="12"/>
      <c r="B13" s="38" t="s">
        <v>119</v>
      </c>
      <c r="C13" s="37" t="s">
        <v>120</v>
      </c>
      <c r="D13" s="14">
        <v>221336.18</v>
      </c>
      <c r="E13" s="78">
        <v>39793747</v>
      </c>
      <c r="F13" s="78">
        <v>39793747</v>
      </c>
      <c r="G13" s="14">
        <v>4601262.6500000004</v>
      </c>
      <c r="H13" s="20">
        <f>+G13/D13*100</f>
        <v>2078.8569903031671</v>
      </c>
      <c r="I13" s="20">
        <f>+G13/F13*100</f>
        <v>11.562778066614337</v>
      </c>
    </row>
    <row r="14" spans="1:11" s="9" customFormat="1" ht="24.75" customHeight="1" x14ac:dyDescent="0.25">
      <c r="A14" s="39"/>
      <c r="B14" s="89" t="s">
        <v>17</v>
      </c>
      <c r="C14" s="89"/>
      <c r="D14" s="46">
        <f>+D12</f>
        <v>221336.18</v>
      </c>
      <c r="E14" s="46">
        <f>+E12</f>
        <v>39793747</v>
      </c>
      <c r="F14" s="46">
        <f>+F12</f>
        <v>39793747</v>
      </c>
      <c r="G14" s="46">
        <f>+G12</f>
        <v>4601262.6500000004</v>
      </c>
      <c r="H14" s="47">
        <f>+G14/D14*100</f>
        <v>2078.8569903031671</v>
      </c>
      <c r="I14" s="47">
        <f t="shared" ref="I14" si="1">+G14/F14*100</f>
        <v>11.562778066614337</v>
      </c>
      <c r="K14" s="29"/>
    </row>
    <row r="17" spans="1:12" x14ac:dyDescent="0.25">
      <c r="A17" s="86" t="s">
        <v>19</v>
      </c>
      <c r="B17" s="86"/>
      <c r="C17" s="86"/>
      <c r="D17" s="86"/>
      <c r="E17" s="86"/>
      <c r="F17" s="86"/>
      <c r="G17" s="86"/>
      <c r="H17" s="86"/>
      <c r="I17" s="86"/>
    </row>
    <row r="18" spans="1:12" x14ac:dyDescent="0.25">
      <c r="B18" s="22"/>
      <c r="C18" s="22"/>
      <c r="D18" s="23"/>
      <c r="E18" s="23"/>
      <c r="F18" s="23"/>
      <c r="G18" s="23"/>
      <c r="H18" s="23"/>
      <c r="I18" s="24"/>
    </row>
    <row r="20" spans="1:12" ht="45" x14ac:dyDescent="0.25">
      <c r="A20" s="6" t="s">
        <v>118</v>
      </c>
      <c r="B20" s="4" t="s">
        <v>116</v>
      </c>
      <c r="C20" s="4" t="s">
        <v>117</v>
      </c>
      <c r="D20" s="4" t="s">
        <v>96</v>
      </c>
      <c r="E20" s="4" t="s">
        <v>144</v>
      </c>
      <c r="F20" s="4" t="s">
        <v>194</v>
      </c>
      <c r="G20" s="4" t="s">
        <v>103</v>
      </c>
      <c r="H20" s="4" t="s">
        <v>182</v>
      </c>
      <c r="I20" s="4" t="s">
        <v>183</v>
      </c>
    </row>
    <row r="21" spans="1:12" x14ac:dyDescent="0.25">
      <c r="A21" s="65" t="s">
        <v>7</v>
      </c>
      <c r="B21" s="65" t="s">
        <v>8</v>
      </c>
      <c r="C21" s="65" t="s">
        <v>9</v>
      </c>
      <c r="D21" s="65" t="s">
        <v>10</v>
      </c>
      <c r="E21" s="65" t="s">
        <v>11</v>
      </c>
      <c r="F21" s="65" t="s">
        <v>122</v>
      </c>
      <c r="G21" s="65" t="s">
        <v>123</v>
      </c>
      <c r="H21" s="65" t="s">
        <v>124</v>
      </c>
      <c r="I21" s="65" t="s">
        <v>125</v>
      </c>
      <c r="K21" s="33"/>
    </row>
    <row r="22" spans="1:12" x14ac:dyDescent="0.25">
      <c r="A22" s="49">
        <v>57</v>
      </c>
      <c r="B22" s="39" t="s">
        <v>154</v>
      </c>
      <c r="C22" s="44"/>
      <c r="D22" s="44"/>
      <c r="E22" s="44"/>
      <c r="F22" s="44"/>
      <c r="G22" s="44"/>
      <c r="H22" s="44"/>
      <c r="I22" s="44"/>
    </row>
    <row r="23" spans="1:12" s="63" customFormat="1" x14ac:dyDescent="0.25">
      <c r="A23" s="35"/>
      <c r="B23" s="36">
        <v>32</v>
      </c>
      <c r="C23" s="73" t="s">
        <v>166</v>
      </c>
      <c r="D23" s="59">
        <f>+D24+D28</f>
        <v>431784.18</v>
      </c>
      <c r="E23" s="59">
        <f t="shared" ref="E23:G23" si="2">+E24+E28</f>
        <v>1522997</v>
      </c>
      <c r="F23" s="59">
        <f t="shared" si="2"/>
        <v>2986497</v>
      </c>
      <c r="G23" s="59">
        <f t="shared" si="2"/>
        <v>921880.01</v>
      </c>
      <c r="H23" s="10">
        <f>+G23/D23*100</f>
        <v>213.50481390957862</v>
      </c>
      <c r="I23" s="10">
        <f>+G23/F23*100</f>
        <v>30.868271757848742</v>
      </c>
    </row>
    <row r="24" spans="1:12" s="63" customFormat="1" x14ac:dyDescent="0.25">
      <c r="A24" s="35"/>
      <c r="B24" s="6">
        <v>322</v>
      </c>
      <c r="C24" s="7" t="s">
        <v>29</v>
      </c>
      <c r="D24" s="59">
        <f>+D25+D26+D27</f>
        <v>0</v>
      </c>
      <c r="E24" s="59">
        <f>+E25+E26+E27</f>
        <v>42500</v>
      </c>
      <c r="F24" s="59">
        <f t="shared" ref="F24:G24" si="3">+F25+F26+F27</f>
        <v>396500</v>
      </c>
      <c r="G24" s="59">
        <f t="shared" si="3"/>
        <v>353143.88</v>
      </c>
      <c r="H24" s="20" t="e">
        <f>+G24/D24*100</f>
        <v>#DIV/0!</v>
      </c>
      <c r="I24" s="20">
        <f>+G24/F24*100</f>
        <v>89.065291298865063</v>
      </c>
    </row>
    <row r="25" spans="1:12" ht="30" x14ac:dyDescent="0.25">
      <c r="A25" s="12"/>
      <c r="B25" s="12">
        <v>3221</v>
      </c>
      <c r="C25" s="13" t="s">
        <v>30</v>
      </c>
      <c r="D25" s="14">
        <v>0</v>
      </c>
      <c r="E25" s="54">
        <v>17500</v>
      </c>
      <c r="F25" s="54">
        <v>17500</v>
      </c>
      <c r="G25" s="14">
        <v>0</v>
      </c>
      <c r="H25" s="20" t="e">
        <f>+G25/D25*100</f>
        <v>#DIV/0!</v>
      </c>
      <c r="I25" s="20">
        <f>+G25/F25*100</f>
        <v>0</v>
      </c>
    </row>
    <row r="26" spans="1:12" ht="30" x14ac:dyDescent="0.25">
      <c r="A26" s="12"/>
      <c r="B26" s="12">
        <v>3224</v>
      </c>
      <c r="C26" s="13" t="s">
        <v>32</v>
      </c>
      <c r="D26" s="14">
        <v>0</v>
      </c>
      <c r="E26" s="14">
        <v>0</v>
      </c>
      <c r="F26" s="14">
        <v>354000</v>
      </c>
      <c r="G26" s="14">
        <v>353143.88</v>
      </c>
      <c r="H26" s="20" t="e">
        <f>+G26/D26*100</f>
        <v>#DIV/0!</v>
      </c>
      <c r="I26" s="20">
        <f>+G26/F26*100</f>
        <v>99.758158192090391</v>
      </c>
      <c r="L26" s="33"/>
    </row>
    <row r="27" spans="1:12" x14ac:dyDescent="0.25">
      <c r="A27" s="12"/>
      <c r="B27" s="12">
        <v>3225</v>
      </c>
      <c r="C27" s="13" t="s">
        <v>48</v>
      </c>
      <c r="D27" s="14">
        <v>0</v>
      </c>
      <c r="E27" s="14">
        <v>25000</v>
      </c>
      <c r="F27" s="14">
        <v>25000</v>
      </c>
      <c r="G27" s="14">
        <v>0</v>
      </c>
      <c r="H27" s="20" t="e">
        <f>+G27/D27*100</f>
        <v>#DIV/0!</v>
      </c>
      <c r="I27" s="20">
        <f>+G27/F27*100</f>
        <v>0</v>
      </c>
      <c r="L27" s="33"/>
    </row>
    <row r="28" spans="1:12" s="9" customFormat="1" x14ac:dyDescent="0.25">
      <c r="A28" s="6"/>
      <c r="B28" s="6">
        <v>323</v>
      </c>
      <c r="C28" s="7" t="s">
        <v>158</v>
      </c>
      <c r="D28" s="8">
        <f>+D29+D30+D31</f>
        <v>431784.18</v>
      </c>
      <c r="E28" s="8">
        <f>+E29+E30+E31</f>
        <v>1480497</v>
      </c>
      <c r="F28" s="8">
        <f t="shared" ref="F28:G28" si="4">+F29+F30+F31</f>
        <v>2589997</v>
      </c>
      <c r="G28" s="8">
        <f t="shared" si="4"/>
        <v>568736.13</v>
      </c>
      <c r="H28" s="10">
        <f>+G28/D28*100</f>
        <v>131.71768590502785</v>
      </c>
      <c r="I28" s="10">
        <f>+G28/F28*100</f>
        <v>21.958949373300431</v>
      </c>
      <c r="L28" s="29"/>
    </row>
    <row r="29" spans="1:12" x14ac:dyDescent="0.25">
      <c r="A29" s="12"/>
      <c r="B29" s="12">
        <v>3231</v>
      </c>
      <c r="C29" s="13" t="s">
        <v>34</v>
      </c>
      <c r="D29" s="14">
        <v>0</v>
      </c>
      <c r="E29" s="14">
        <v>50000</v>
      </c>
      <c r="F29" s="14">
        <v>700000</v>
      </c>
      <c r="G29" s="14">
        <v>433812.5</v>
      </c>
      <c r="H29" s="20" t="e">
        <f>+G29/D29*100</f>
        <v>#DIV/0!</v>
      </c>
      <c r="I29" s="20">
        <f>+G29/F29*100</f>
        <v>61.973214285714285</v>
      </c>
      <c r="L29" s="33"/>
    </row>
    <row r="30" spans="1:12" ht="30" x14ac:dyDescent="0.25">
      <c r="A30" s="12"/>
      <c r="B30" s="12">
        <v>3232</v>
      </c>
      <c r="C30" s="13" t="s">
        <v>49</v>
      </c>
      <c r="D30" s="14">
        <v>416784.18</v>
      </c>
      <c r="E30" s="14">
        <v>257500</v>
      </c>
      <c r="F30" s="14">
        <v>717000</v>
      </c>
      <c r="G30" s="14">
        <v>113423.63</v>
      </c>
      <c r="H30" s="20">
        <f>+G30/D30*100</f>
        <v>27.213995982285127</v>
      </c>
      <c r="I30" s="20">
        <f>+G30/F30*100</f>
        <v>15.819195258019528</v>
      </c>
      <c r="L30" s="33"/>
    </row>
    <row r="31" spans="1:12" x14ac:dyDescent="0.25">
      <c r="A31" s="12"/>
      <c r="B31" s="12">
        <v>3237</v>
      </c>
      <c r="C31" s="13" t="s">
        <v>52</v>
      </c>
      <c r="D31" s="14">
        <v>15000</v>
      </c>
      <c r="E31" s="14">
        <v>1172997</v>
      </c>
      <c r="F31" s="14">
        <v>1172997</v>
      </c>
      <c r="G31" s="14">
        <v>21500</v>
      </c>
      <c r="H31" s="20">
        <f>+G31/D31*100</f>
        <v>143.33333333333334</v>
      </c>
      <c r="I31" s="20">
        <f>+G31/F31*100</f>
        <v>1.8329117636276988</v>
      </c>
      <c r="L31" s="33"/>
    </row>
    <row r="32" spans="1:12" s="9" customFormat="1" x14ac:dyDescent="0.25">
      <c r="A32" s="6"/>
      <c r="B32" s="6">
        <v>41</v>
      </c>
      <c r="C32" s="6" t="s">
        <v>167</v>
      </c>
      <c r="D32" s="8">
        <f>+D33</f>
        <v>0</v>
      </c>
      <c r="E32" s="8">
        <f t="shared" ref="E32:G32" si="5">+E33</f>
        <v>23125000</v>
      </c>
      <c r="F32" s="8">
        <f t="shared" si="5"/>
        <v>21787076.25</v>
      </c>
      <c r="G32" s="8">
        <f t="shared" si="5"/>
        <v>1490750</v>
      </c>
      <c r="H32" s="10" t="e">
        <f>+G32/D32*100</f>
        <v>#DIV/0!</v>
      </c>
      <c r="I32" s="10">
        <f>+G32/F32*100</f>
        <v>6.842359125630729</v>
      </c>
      <c r="L32" s="29"/>
    </row>
    <row r="33" spans="1:13" s="9" customFormat="1" x14ac:dyDescent="0.25">
      <c r="A33" s="6"/>
      <c r="B33" s="6">
        <v>412</v>
      </c>
      <c r="C33" s="9" t="s">
        <v>161</v>
      </c>
      <c r="D33" s="8">
        <f>+D34</f>
        <v>0</v>
      </c>
      <c r="E33" s="8">
        <f>+E34</f>
        <v>23125000</v>
      </c>
      <c r="F33" s="8">
        <f t="shared" ref="F33:G33" si="6">+F34</f>
        <v>21787076.25</v>
      </c>
      <c r="G33" s="8">
        <f t="shared" si="6"/>
        <v>1490750</v>
      </c>
      <c r="H33" s="20" t="e">
        <f>+G33/D33*100</f>
        <v>#DIV/0!</v>
      </c>
      <c r="I33" s="20">
        <f>+G33/F33*100</f>
        <v>6.842359125630729</v>
      </c>
      <c r="L33" s="29"/>
    </row>
    <row r="34" spans="1:13" x14ac:dyDescent="0.25">
      <c r="A34" s="12"/>
      <c r="B34" s="50" t="s">
        <v>137</v>
      </c>
      <c r="C34" s="51" t="s">
        <v>138</v>
      </c>
      <c r="D34" s="26">
        <v>0</v>
      </c>
      <c r="E34" s="14">
        <v>23125000</v>
      </c>
      <c r="F34" s="14">
        <v>21787076.25</v>
      </c>
      <c r="G34" s="14">
        <v>1490750</v>
      </c>
      <c r="H34" s="20" t="e">
        <f t="shared" ref="H25:H42" si="7">+G34/D34*100</f>
        <v>#DIV/0!</v>
      </c>
      <c r="I34" s="20">
        <f>+G34/F34*100</f>
        <v>6.842359125630729</v>
      </c>
      <c r="L34" s="33"/>
    </row>
    <row r="35" spans="1:13" s="9" customFormat="1" ht="30" x14ac:dyDescent="0.25">
      <c r="A35" s="6"/>
      <c r="B35" s="77">
        <v>42</v>
      </c>
      <c r="C35" s="7" t="s">
        <v>165</v>
      </c>
      <c r="D35" s="25">
        <f>+D36</f>
        <v>0</v>
      </c>
      <c r="E35" s="25">
        <f>+E36</f>
        <v>212500</v>
      </c>
      <c r="F35" s="25">
        <f t="shared" ref="F35:G35" si="8">+F36</f>
        <v>799923.75</v>
      </c>
      <c r="G35" s="25">
        <f t="shared" si="8"/>
        <v>265926.25</v>
      </c>
      <c r="H35" s="10" t="e">
        <f t="shared" ref="H35" si="9">+G35/D35*100</f>
        <v>#DIV/0!</v>
      </c>
      <c r="I35" s="10">
        <f>+G35/F35*100</f>
        <v>33.243949813966644</v>
      </c>
      <c r="L35" s="29"/>
    </row>
    <row r="36" spans="1:13" s="9" customFormat="1" x14ac:dyDescent="0.25">
      <c r="A36" s="6"/>
      <c r="B36" s="74">
        <v>422</v>
      </c>
      <c r="C36" s="75" t="s">
        <v>162</v>
      </c>
      <c r="D36" s="25">
        <f>+D37+D39</f>
        <v>0</v>
      </c>
      <c r="E36" s="25">
        <f>+E37+E39+E38</f>
        <v>212500</v>
      </c>
      <c r="F36" s="25">
        <f>+F37+F39+F38</f>
        <v>799923.75</v>
      </c>
      <c r="G36" s="25">
        <f>+G37+G39+G38</f>
        <v>265926.25</v>
      </c>
      <c r="H36" s="20" t="e">
        <f t="shared" si="7"/>
        <v>#DIV/0!</v>
      </c>
      <c r="I36" s="20">
        <f>+G36/F36*100</f>
        <v>33.243949813966644</v>
      </c>
      <c r="L36" s="29"/>
    </row>
    <row r="37" spans="1:13" x14ac:dyDescent="0.25">
      <c r="A37" s="12"/>
      <c r="B37" s="50" t="s">
        <v>139</v>
      </c>
      <c r="C37" s="51" t="s">
        <v>86</v>
      </c>
      <c r="D37" s="26">
        <v>0</v>
      </c>
      <c r="E37" s="14">
        <v>212500</v>
      </c>
      <c r="F37" s="14">
        <v>662000</v>
      </c>
      <c r="G37" s="14">
        <v>228002.5</v>
      </c>
      <c r="H37" s="20" t="e">
        <f>+G37/D37*100</f>
        <v>#DIV/0!</v>
      </c>
      <c r="I37" s="20">
        <f t="shared" ref="I25:I42" si="10">+G37/F37*100</f>
        <v>34.441465256797585</v>
      </c>
    </row>
    <row r="38" spans="1:13" x14ac:dyDescent="0.25">
      <c r="A38" s="12"/>
      <c r="B38" s="50">
        <v>4223</v>
      </c>
      <c r="C38" s="51" t="s">
        <v>186</v>
      </c>
      <c r="D38" s="26">
        <v>0</v>
      </c>
      <c r="E38" s="14">
        <v>0</v>
      </c>
      <c r="F38" s="14">
        <v>37923.75</v>
      </c>
      <c r="G38" s="14">
        <v>37923.75</v>
      </c>
      <c r="H38" s="20" t="e">
        <f>+G38/D38*100</f>
        <v>#DIV/0!</v>
      </c>
      <c r="I38" s="20">
        <f>+G38/F38*100</f>
        <v>100</v>
      </c>
    </row>
    <row r="39" spans="1:13" x14ac:dyDescent="0.25">
      <c r="A39" s="12"/>
      <c r="B39" s="50">
        <v>4227</v>
      </c>
      <c r="C39" s="51" t="s">
        <v>140</v>
      </c>
      <c r="D39" s="26">
        <v>0</v>
      </c>
      <c r="E39" s="14">
        <v>0</v>
      </c>
      <c r="F39" s="14">
        <v>100000</v>
      </c>
      <c r="G39" s="14">
        <v>0</v>
      </c>
      <c r="H39" s="20" t="e">
        <f t="shared" si="7"/>
        <v>#DIV/0!</v>
      </c>
      <c r="I39" s="20">
        <f t="shared" si="10"/>
        <v>0</v>
      </c>
    </row>
    <row r="40" spans="1:13" s="9" customFormat="1" x14ac:dyDescent="0.25">
      <c r="A40" s="6"/>
      <c r="B40" s="6">
        <v>45</v>
      </c>
      <c r="C40" s="9" t="s">
        <v>168</v>
      </c>
      <c r="D40" s="25">
        <f>+D41</f>
        <v>0</v>
      </c>
      <c r="E40" s="25">
        <f>+E41</f>
        <v>14933250</v>
      </c>
      <c r="F40" s="25">
        <f t="shared" ref="F40:G40" si="11">+F41</f>
        <v>14220250</v>
      </c>
      <c r="G40" s="25">
        <f t="shared" si="11"/>
        <v>1322218.3700000001</v>
      </c>
      <c r="H40" s="10" t="e">
        <f t="shared" ref="H40" si="12">+G40/D40*100</f>
        <v>#DIV/0!</v>
      </c>
      <c r="I40" s="10">
        <f t="shared" ref="I40" si="13">+G40/F40*100</f>
        <v>9.2981373041964819</v>
      </c>
    </row>
    <row r="41" spans="1:13" s="9" customFormat="1" x14ac:dyDescent="0.25">
      <c r="A41" s="6"/>
      <c r="B41" s="74">
        <v>451</v>
      </c>
      <c r="C41" s="75" t="s">
        <v>142</v>
      </c>
      <c r="D41" s="25">
        <f>+D42</f>
        <v>0</v>
      </c>
      <c r="E41" s="25">
        <f>+E42</f>
        <v>14933250</v>
      </c>
      <c r="F41" s="25">
        <f t="shared" ref="F41:G41" si="14">+F42</f>
        <v>14220250</v>
      </c>
      <c r="G41" s="25">
        <f t="shared" si="14"/>
        <v>1322218.3700000001</v>
      </c>
      <c r="H41" s="20" t="e">
        <f t="shared" si="7"/>
        <v>#DIV/0!</v>
      </c>
      <c r="I41" s="20">
        <f t="shared" si="10"/>
        <v>9.2981373041964819</v>
      </c>
      <c r="M41" s="29"/>
    </row>
    <row r="42" spans="1:13" x14ac:dyDescent="0.25">
      <c r="A42" s="12"/>
      <c r="B42" s="50" t="s">
        <v>141</v>
      </c>
      <c r="C42" s="51" t="s">
        <v>142</v>
      </c>
      <c r="D42" s="26">
        <v>0</v>
      </c>
      <c r="E42" s="14">
        <v>14933250</v>
      </c>
      <c r="F42" s="14">
        <v>14220250</v>
      </c>
      <c r="G42" s="14">
        <v>1322218.3700000001</v>
      </c>
      <c r="H42" s="20" t="e">
        <f t="shared" si="7"/>
        <v>#DIV/0!</v>
      </c>
      <c r="I42" s="20">
        <f t="shared" si="10"/>
        <v>9.2981373041964819</v>
      </c>
    </row>
    <row r="43" spans="1:13" x14ac:dyDescent="0.25">
      <c r="A43" s="12"/>
      <c r="B43" s="87" t="s">
        <v>47</v>
      </c>
      <c r="C43" s="87"/>
      <c r="D43" s="8">
        <f>+D41+D36+D33+D28+D24</f>
        <v>431784.18</v>
      </c>
      <c r="E43" s="8">
        <f>+E41+E36+E33+E28+E24</f>
        <v>39793747</v>
      </c>
      <c r="F43" s="8">
        <f>+F41+F36+F33+F28+F24</f>
        <v>39793747</v>
      </c>
      <c r="G43" s="8">
        <f>+G41+G36+G33+G28+G24</f>
        <v>4000774.63</v>
      </c>
      <c r="H43" s="10">
        <f>+G43/D43*100</f>
        <v>926.5681364240811</v>
      </c>
      <c r="I43" s="10">
        <f>+G43/F43*100</f>
        <v>10.053777117294333</v>
      </c>
      <c r="K43" s="33"/>
      <c r="M43" s="33"/>
    </row>
    <row r="44" spans="1:13" x14ac:dyDescent="0.25">
      <c r="B44" s="22"/>
      <c r="C44" s="22"/>
      <c r="D44" s="23"/>
      <c r="E44" s="23"/>
      <c r="F44" s="23"/>
      <c r="G44" s="23"/>
      <c r="H44" s="24"/>
      <c r="I44" s="24"/>
    </row>
    <row r="45" spans="1:13" x14ac:dyDescent="0.25">
      <c r="B45" s="82"/>
      <c r="C45" s="82"/>
      <c r="D45" s="23"/>
      <c r="E45" s="23"/>
      <c r="F45" s="23"/>
      <c r="G45" s="23"/>
      <c r="H45" s="24"/>
      <c r="I45" s="24"/>
    </row>
    <row r="46" spans="1:13" ht="27" customHeight="1" x14ac:dyDescent="0.25">
      <c r="B46" s="82"/>
      <c r="C46" s="92" t="s">
        <v>192</v>
      </c>
      <c r="D46" s="92"/>
      <c r="E46" s="92"/>
      <c r="F46" s="92"/>
      <c r="G46" s="92"/>
      <c r="H46" s="92"/>
      <c r="I46" s="92"/>
    </row>
    <row r="47" spans="1:13" ht="30.75" customHeight="1" x14ac:dyDescent="0.25">
      <c r="B47" s="22"/>
      <c r="C47" s="91" t="s">
        <v>193</v>
      </c>
      <c r="D47" s="91"/>
      <c r="E47" s="91"/>
      <c r="F47" s="91"/>
      <c r="G47" s="91"/>
      <c r="H47" s="91"/>
      <c r="I47" s="91"/>
    </row>
    <row r="48" spans="1:13" x14ac:dyDescent="0.25">
      <c r="G48" s="33"/>
    </row>
    <row r="50" spans="4:7" x14ac:dyDescent="0.25">
      <c r="D50" s="33"/>
    </row>
    <row r="51" spans="4:7" x14ac:dyDescent="0.25">
      <c r="D51" s="33"/>
    </row>
    <row r="52" spans="4:7" x14ac:dyDescent="0.25">
      <c r="G52" s="33"/>
    </row>
    <row r="54" spans="4:7" x14ac:dyDescent="0.25">
      <c r="D54" s="33"/>
      <c r="G54" s="33"/>
    </row>
    <row r="57" spans="4:7" x14ac:dyDescent="0.25">
      <c r="G57" s="33"/>
    </row>
  </sheetData>
  <mergeCells count="9">
    <mergeCell ref="C47:I47"/>
    <mergeCell ref="C46:I46"/>
    <mergeCell ref="A2:I2"/>
    <mergeCell ref="B43:C43"/>
    <mergeCell ref="B14:C14"/>
    <mergeCell ref="A6:I6"/>
    <mergeCell ref="A4:I4"/>
    <mergeCell ref="A3:I3"/>
    <mergeCell ref="A17:I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2072-4483-4DA3-A4C3-ADD33C235B20}">
  <dimension ref="A2:K94"/>
  <sheetViews>
    <sheetView topLeftCell="A9" workbookViewId="0">
      <selection activeCell="D19" sqref="D19:G19"/>
    </sheetView>
  </sheetViews>
  <sheetFormatPr defaultRowHeight="15" x14ac:dyDescent="0.25"/>
  <cols>
    <col min="1" max="1" width="18.5703125" customWidth="1"/>
    <col min="2" max="2" width="35.5703125" customWidth="1"/>
    <col min="3" max="3" width="21.28515625" customWidth="1"/>
    <col min="4" max="4" width="20.7109375" customWidth="1"/>
    <col min="5" max="5" width="20.5703125" customWidth="1"/>
    <col min="6" max="6" width="21.5703125" customWidth="1"/>
    <col min="7" max="8" width="18.5703125" customWidth="1"/>
    <col min="10" max="10" width="13.5703125" customWidth="1"/>
    <col min="11" max="11" width="11.7109375" bestFit="1" customWidth="1"/>
  </cols>
  <sheetData>
    <row r="2" spans="1:8" ht="15.75" x14ac:dyDescent="0.25">
      <c r="A2" s="93" t="s">
        <v>78</v>
      </c>
      <c r="B2" s="93"/>
      <c r="C2" s="93"/>
      <c r="D2" s="93"/>
      <c r="E2" s="93"/>
      <c r="F2" s="93"/>
      <c r="G2" s="93"/>
      <c r="H2" s="93"/>
    </row>
    <row r="3" spans="1:8" ht="15.75" x14ac:dyDescent="0.25">
      <c r="A3" s="93" t="s">
        <v>79</v>
      </c>
      <c r="B3" s="93"/>
      <c r="C3" s="93"/>
      <c r="D3" s="93"/>
      <c r="E3" s="93"/>
      <c r="F3" s="93"/>
      <c r="G3" s="93"/>
      <c r="H3" s="93"/>
    </row>
    <row r="4" spans="1:8" ht="15.75" x14ac:dyDescent="0.25">
      <c r="A4" s="93" t="s">
        <v>77</v>
      </c>
      <c r="B4" s="93"/>
      <c r="C4" s="93"/>
      <c r="D4" s="93"/>
      <c r="E4" s="93"/>
      <c r="F4" s="93"/>
      <c r="G4" s="93"/>
      <c r="H4" s="93"/>
    </row>
    <row r="5" spans="1:8" ht="15.75" x14ac:dyDescent="0.25">
      <c r="A5" s="15"/>
      <c r="B5" s="15"/>
      <c r="C5" s="15"/>
      <c r="D5" s="15"/>
      <c r="E5" s="15"/>
      <c r="F5" s="15"/>
      <c r="G5" s="15"/>
      <c r="H5" s="15"/>
    </row>
    <row r="6" spans="1:8" ht="15.75" x14ac:dyDescent="0.25">
      <c r="A6" s="93" t="s">
        <v>18</v>
      </c>
      <c r="B6" s="93"/>
      <c r="C6" s="93"/>
      <c r="D6" s="93"/>
      <c r="E6" s="93"/>
      <c r="F6" s="93"/>
      <c r="G6" s="93"/>
      <c r="H6" s="93"/>
    </row>
    <row r="8" spans="1:8" ht="30" x14ac:dyDescent="0.25">
      <c r="A8" s="4" t="s">
        <v>1</v>
      </c>
      <c r="B8" s="4" t="s">
        <v>2</v>
      </c>
      <c r="C8" s="4" t="s">
        <v>4</v>
      </c>
      <c r="D8" s="4" t="s">
        <v>59</v>
      </c>
      <c r="E8" s="4" t="s">
        <v>5</v>
      </c>
      <c r="F8" s="4" t="s">
        <v>6</v>
      </c>
    </row>
    <row r="9" spans="1:8" x14ac:dyDescent="0.25">
      <c r="A9" s="94" t="s">
        <v>7</v>
      </c>
      <c r="B9" s="94"/>
      <c r="C9" s="2" t="s">
        <v>8</v>
      </c>
      <c r="D9" s="2" t="s">
        <v>9</v>
      </c>
      <c r="E9" s="2" t="s">
        <v>10</v>
      </c>
      <c r="F9" s="2" t="s">
        <v>82</v>
      </c>
    </row>
    <row r="10" spans="1:8" s="9" customFormat="1" ht="30" x14ac:dyDescent="0.25">
      <c r="A10" s="6">
        <v>67</v>
      </c>
      <c r="B10" s="7" t="s">
        <v>14</v>
      </c>
      <c r="C10" s="8">
        <f t="shared" ref="C10:D10" si="0">+C11+C12</f>
        <v>1110000</v>
      </c>
      <c r="D10" s="8">
        <f t="shared" si="0"/>
        <v>1110000</v>
      </c>
      <c r="E10" s="8">
        <f>+E11+E12</f>
        <v>1027947.75</v>
      </c>
      <c r="F10" s="10">
        <f>+E10/D10*100</f>
        <v>92.607905405405404</v>
      </c>
    </row>
    <row r="11" spans="1:8" ht="30" x14ac:dyDescent="0.25">
      <c r="A11" s="3">
        <v>6711</v>
      </c>
      <c r="B11" s="1" t="s">
        <v>15</v>
      </c>
      <c r="C11" s="5">
        <v>612511.28</v>
      </c>
      <c r="D11" s="5">
        <v>629662.17000000004</v>
      </c>
      <c r="E11" s="5">
        <v>592752.15</v>
      </c>
      <c r="F11" s="10">
        <f t="shared" ref="F11:F13" si="1">+E11/D11*100</f>
        <v>94.13812330507325</v>
      </c>
    </row>
    <row r="12" spans="1:8" ht="45" x14ac:dyDescent="0.25">
      <c r="A12" s="3">
        <v>6712</v>
      </c>
      <c r="B12" s="1" t="s">
        <v>16</v>
      </c>
      <c r="C12" s="5">
        <v>497488.72</v>
      </c>
      <c r="D12" s="5">
        <v>480337.83</v>
      </c>
      <c r="E12" s="5">
        <v>435195.6</v>
      </c>
      <c r="F12" s="10">
        <f t="shared" si="1"/>
        <v>90.601983191704889</v>
      </c>
    </row>
    <row r="13" spans="1:8" s="9" customFormat="1" ht="24.75" customHeight="1" x14ac:dyDescent="0.25">
      <c r="A13" s="87" t="s">
        <v>17</v>
      </c>
      <c r="B13" s="87"/>
      <c r="C13" s="8">
        <f>+C10</f>
        <v>1110000</v>
      </c>
      <c r="D13" s="8">
        <f t="shared" ref="D13:E13" si="2">+D10</f>
        <v>1110000</v>
      </c>
      <c r="E13" s="8">
        <f t="shared" si="2"/>
        <v>1027947.75</v>
      </c>
      <c r="F13" s="10">
        <f t="shared" si="1"/>
        <v>92.607905405405404</v>
      </c>
    </row>
    <row r="16" spans="1:8" ht="15.75" x14ac:dyDescent="0.25">
      <c r="A16" s="93" t="s">
        <v>19</v>
      </c>
      <c r="B16" s="93"/>
      <c r="C16" s="93"/>
      <c r="D16" s="93"/>
      <c r="E16" s="93"/>
      <c r="F16" s="93"/>
      <c r="G16" s="93"/>
      <c r="H16" s="93"/>
    </row>
    <row r="17" spans="1:11" ht="15.75" x14ac:dyDescent="0.25">
      <c r="A17" s="15"/>
      <c r="B17" s="15"/>
      <c r="C17" s="15"/>
      <c r="D17" s="15"/>
      <c r="E17" s="15"/>
      <c r="F17" s="15"/>
      <c r="G17" s="15"/>
      <c r="H17" s="15"/>
    </row>
    <row r="19" spans="1:11" ht="30" x14ac:dyDescent="0.25">
      <c r="A19" s="4" t="s">
        <v>1</v>
      </c>
      <c r="B19" s="4" t="s">
        <v>2</v>
      </c>
      <c r="C19" s="4" t="s">
        <v>3</v>
      </c>
      <c r="D19" s="4" t="s">
        <v>4</v>
      </c>
      <c r="E19" s="4" t="s">
        <v>59</v>
      </c>
      <c r="F19" s="4" t="s">
        <v>5</v>
      </c>
      <c r="G19" s="4" t="s">
        <v>6</v>
      </c>
      <c r="H19" s="4" t="s">
        <v>6</v>
      </c>
    </row>
    <row r="20" spans="1:11" x14ac:dyDescent="0.25">
      <c r="A20" s="94" t="s">
        <v>7</v>
      </c>
      <c r="B20" s="94"/>
      <c r="C20" s="2" t="s">
        <v>8</v>
      </c>
      <c r="D20" s="2" t="s">
        <v>9</v>
      </c>
      <c r="E20" s="2" t="s">
        <v>10</v>
      </c>
      <c r="F20" s="2" t="s">
        <v>11</v>
      </c>
      <c r="G20" s="2" t="s">
        <v>12</v>
      </c>
      <c r="H20" s="2" t="s">
        <v>13</v>
      </c>
    </row>
    <row r="21" spans="1:11" x14ac:dyDescent="0.25">
      <c r="A21" s="6">
        <v>31</v>
      </c>
      <c r="B21" s="7" t="s">
        <v>20</v>
      </c>
      <c r="C21" s="8">
        <f>+C22+C23+C24</f>
        <v>0</v>
      </c>
      <c r="D21" s="8">
        <f>+D22+D23+D24</f>
        <v>3493547</v>
      </c>
      <c r="E21" s="8">
        <f>+E22+E23+E24</f>
        <v>3493547</v>
      </c>
      <c r="F21" s="8">
        <f t="shared" ref="F21" si="3">+F22+F23+F24</f>
        <v>0</v>
      </c>
      <c r="G21" s="10" t="e">
        <f>+F21/C21*100</f>
        <v>#DIV/0!</v>
      </c>
      <c r="H21" s="10">
        <f>+F21/E21*100</f>
        <v>0</v>
      </c>
      <c r="K21" s="17"/>
    </row>
    <row r="22" spans="1:11" x14ac:dyDescent="0.25">
      <c r="A22" s="3">
        <v>3111</v>
      </c>
      <c r="B22" s="1" t="s">
        <v>21</v>
      </c>
      <c r="C22" s="5"/>
      <c r="D22" s="5">
        <v>3482847</v>
      </c>
      <c r="E22" s="16">
        <v>3472847</v>
      </c>
      <c r="F22" s="5"/>
      <c r="G22" s="11" t="e">
        <f t="shared" ref="G22:G61" si="4">+F22/C22*100</f>
        <v>#DIV/0!</v>
      </c>
      <c r="H22" s="11">
        <f t="shared" ref="H22:H61" si="5">+F22/E22*100</f>
        <v>0</v>
      </c>
    </row>
    <row r="23" spans="1:11" x14ac:dyDescent="0.25">
      <c r="A23" s="3">
        <v>3113</v>
      </c>
      <c r="B23" s="1" t="s">
        <v>55</v>
      </c>
      <c r="C23" s="5"/>
      <c r="D23" s="5">
        <v>9000</v>
      </c>
      <c r="E23" s="5">
        <v>19000</v>
      </c>
      <c r="F23" s="5"/>
      <c r="G23" s="11" t="e">
        <f t="shared" si="4"/>
        <v>#DIV/0!</v>
      </c>
      <c r="H23" s="11">
        <f t="shared" si="5"/>
        <v>0</v>
      </c>
    </row>
    <row r="24" spans="1:11" x14ac:dyDescent="0.25">
      <c r="A24" s="3">
        <v>3114</v>
      </c>
      <c r="B24" s="1" t="s">
        <v>56</v>
      </c>
      <c r="C24" s="5"/>
      <c r="D24" s="5">
        <v>1700</v>
      </c>
      <c r="E24" s="5">
        <v>1700</v>
      </c>
      <c r="F24" s="5"/>
      <c r="G24" s="11" t="e">
        <f t="shared" si="4"/>
        <v>#DIV/0!</v>
      </c>
      <c r="H24" s="11">
        <f t="shared" si="5"/>
        <v>0</v>
      </c>
    </row>
    <row r="25" spans="1:11" s="9" customFormat="1" x14ac:dyDescent="0.25">
      <c r="A25" s="6">
        <v>312</v>
      </c>
      <c r="B25" s="7" t="s">
        <v>22</v>
      </c>
      <c r="C25" s="8">
        <f>+C26</f>
        <v>0</v>
      </c>
      <c r="D25" s="8">
        <f>+D26</f>
        <v>77543</v>
      </c>
      <c r="E25" s="8">
        <f t="shared" ref="E25:F25" si="6">+E26</f>
        <v>129000</v>
      </c>
      <c r="F25" s="8">
        <f t="shared" si="6"/>
        <v>0</v>
      </c>
      <c r="G25" s="11" t="e">
        <f t="shared" si="4"/>
        <v>#DIV/0!</v>
      </c>
      <c r="H25" s="11">
        <f t="shared" si="5"/>
        <v>0</v>
      </c>
    </row>
    <row r="26" spans="1:11" x14ac:dyDescent="0.25">
      <c r="A26" s="3">
        <v>3121</v>
      </c>
      <c r="B26" s="1" t="s">
        <v>22</v>
      </c>
      <c r="C26" s="5">
        <v>0</v>
      </c>
      <c r="D26" s="5">
        <v>77543</v>
      </c>
      <c r="E26" s="5">
        <v>129000</v>
      </c>
      <c r="F26" s="5">
        <v>0</v>
      </c>
      <c r="G26" s="11" t="e">
        <f t="shared" si="4"/>
        <v>#DIV/0!</v>
      </c>
      <c r="H26" s="11">
        <f t="shared" si="5"/>
        <v>0</v>
      </c>
    </row>
    <row r="27" spans="1:11" x14ac:dyDescent="0.25">
      <c r="A27" s="6">
        <v>313</v>
      </c>
      <c r="B27" s="7" t="s">
        <v>23</v>
      </c>
      <c r="C27" s="8">
        <f>+C28</f>
        <v>0</v>
      </c>
      <c r="D27" s="8">
        <f>+D28</f>
        <v>598614</v>
      </c>
      <c r="E27" s="8">
        <f t="shared" ref="E27:F27" si="7">+E28</f>
        <v>598614</v>
      </c>
      <c r="F27" s="8">
        <f t="shared" si="7"/>
        <v>0</v>
      </c>
      <c r="G27" s="10" t="e">
        <f t="shared" si="4"/>
        <v>#DIV/0!</v>
      </c>
      <c r="H27" s="10">
        <f t="shared" si="5"/>
        <v>0</v>
      </c>
    </row>
    <row r="28" spans="1:11" ht="30" x14ac:dyDescent="0.25">
      <c r="A28" s="3">
        <v>3132</v>
      </c>
      <c r="B28" s="1" t="s">
        <v>24</v>
      </c>
      <c r="C28" s="5"/>
      <c r="D28" s="5">
        <v>598614</v>
      </c>
      <c r="E28" s="5">
        <v>598614</v>
      </c>
      <c r="F28" s="5"/>
      <c r="G28" s="11" t="e">
        <f t="shared" si="4"/>
        <v>#DIV/0!</v>
      </c>
      <c r="H28" s="11">
        <f t="shared" si="5"/>
        <v>0</v>
      </c>
    </row>
    <row r="29" spans="1:11" x14ac:dyDescent="0.25">
      <c r="A29" s="6">
        <v>32</v>
      </c>
      <c r="B29" s="7" t="s">
        <v>25</v>
      </c>
      <c r="C29" s="8">
        <f>+C30</f>
        <v>0</v>
      </c>
      <c r="D29" s="8">
        <f t="shared" ref="D29:F29" si="8">+D30</f>
        <v>133000</v>
      </c>
      <c r="E29" s="8">
        <f t="shared" si="8"/>
        <v>133000</v>
      </c>
      <c r="F29" s="8">
        <f t="shared" si="8"/>
        <v>0</v>
      </c>
      <c r="G29" s="10" t="e">
        <f t="shared" si="4"/>
        <v>#DIV/0!</v>
      </c>
      <c r="H29" s="10">
        <f t="shared" si="5"/>
        <v>0</v>
      </c>
      <c r="J29" s="17"/>
      <c r="K29" s="17"/>
    </row>
    <row r="30" spans="1:11" x14ac:dyDescent="0.25">
      <c r="A30" s="6">
        <v>321</v>
      </c>
      <c r="B30" s="7" t="s">
        <v>26</v>
      </c>
      <c r="C30" s="8">
        <f>+C31+C32+C33+C34</f>
        <v>0</v>
      </c>
      <c r="D30" s="8">
        <f>+D31+D32+D33+D34</f>
        <v>133000</v>
      </c>
      <c r="E30" s="8">
        <f t="shared" ref="E30:F30" si="9">+E31+E32+E33+E34</f>
        <v>133000</v>
      </c>
      <c r="F30" s="8">
        <f t="shared" si="9"/>
        <v>0</v>
      </c>
      <c r="G30" s="10" t="e">
        <f t="shared" si="4"/>
        <v>#DIV/0!</v>
      </c>
      <c r="H30" s="10">
        <f t="shared" si="5"/>
        <v>0</v>
      </c>
    </row>
    <row r="31" spans="1:11" x14ac:dyDescent="0.25">
      <c r="A31" s="3">
        <v>3211</v>
      </c>
      <c r="B31" s="1" t="s">
        <v>27</v>
      </c>
      <c r="C31" s="5"/>
      <c r="D31" s="5">
        <v>8000</v>
      </c>
      <c r="E31" s="5">
        <v>8000</v>
      </c>
      <c r="F31" s="5"/>
      <c r="G31" s="11" t="e">
        <f t="shared" si="4"/>
        <v>#DIV/0!</v>
      </c>
      <c r="H31" s="11">
        <f t="shared" si="5"/>
        <v>0</v>
      </c>
      <c r="K31" s="17"/>
    </row>
    <row r="32" spans="1:11" ht="30" x14ac:dyDescent="0.25">
      <c r="A32" s="3">
        <v>3212</v>
      </c>
      <c r="B32" s="1" t="s">
        <v>28</v>
      </c>
      <c r="C32" s="5"/>
      <c r="D32" s="5">
        <v>120000</v>
      </c>
      <c r="E32" s="5">
        <v>120000</v>
      </c>
      <c r="F32" s="5"/>
      <c r="G32" s="11" t="e">
        <f t="shared" si="4"/>
        <v>#DIV/0!</v>
      </c>
      <c r="H32" s="11">
        <f t="shared" si="5"/>
        <v>0</v>
      </c>
    </row>
    <row r="33" spans="1:8" x14ac:dyDescent="0.25">
      <c r="A33" s="3">
        <v>3213</v>
      </c>
      <c r="B33" s="1" t="s">
        <v>57</v>
      </c>
      <c r="C33" s="5"/>
      <c r="D33" s="5">
        <v>5000</v>
      </c>
      <c r="E33" s="5">
        <v>4000</v>
      </c>
      <c r="F33" s="5"/>
      <c r="G33" s="11"/>
      <c r="H33" s="11">
        <f t="shared" si="5"/>
        <v>0</v>
      </c>
    </row>
    <row r="34" spans="1:8" x14ac:dyDescent="0.25">
      <c r="A34" s="3">
        <v>3214</v>
      </c>
      <c r="B34" s="1" t="s">
        <v>58</v>
      </c>
      <c r="C34" s="5"/>
      <c r="D34" s="5">
        <v>0</v>
      </c>
      <c r="E34" s="5">
        <v>1000</v>
      </c>
      <c r="F34" s="5"/>
      <c r="G34" s="11"/>
      <c r="H34" s="11">
        <f t="shared" si="5"/>
        <v>0</v>
      </c>
    </row>
    <row r="35" spans="1:8" x14ac:dyDescent="0.25">
      <c r="A35" s="6">
        <v>322</v>
      </c>
      <c r="B35" s="7" t="s">
        <v>29</v>
      </c>
      <c r="C35" s="8">
        <f>+C37+C38+C36+C39</f>
        <v>0</v>
      </c>
      <c r="D35" s="8">
        <f t="shared" ref="D35:F35" si="10">+D37+D38+D36+D39</f>
        <v>241000</v>
      </c>
      <c r="E35" s="8">
        <f t="shared" si="10"/>
        <v>241000</v>
      </c>
      <c r="F35" s="8">
        <f t="shared" si="10"/>
        <v>0</v>
      </c>
      <c r="G35" s="10" t="e">
        <f t="shared" si="4"/>
        <v>#DIV/0!</v>
      </c>
      <c r="H35" s="10">
        <f t="shared" si="5"/>
        <v>0</v>
      </c>
    </row>
    <row r="36" spans="1:8" ht="30" x14ac:dyDescent="0.25">
      <c r="A36" s="12">
        <v>3211</v>
      </c>
      <c r="B36" s="13" t="s">
        <v>30</v>
      </c>
      <c r="C36" s="14">
        <v>0</v>
      </c>
      <c r="D36" s="14">
        <v>65000</v>
      </c>
      <c r="E36" s="14">
        <v>65000</v>
      </c>
      <c r="F36" s="14">
        <v>0</v>
      </c>
      <c r="G36" s="11" t="e">
        <f t="shared" si="4"/>
        <v>#DIV/0!</v>
      </c>
      <c r="H36" s="11">
        <f t="shared" si="5"/>
        <v>0</v>
      </c>
    </row>
    <row r="37" spans="1:8" x14ac:dyDescent="0.25">
      <c r="A37" s="3">
        <v>3223</v>
      </c>
      <c r="B37" s="1" t="s">
        <v>31</v>
      </c>
      <c r="C37" s="5"/>
      <c r="D37" s="5">
        <v>151000</v>
      </c>
      <c r="E37" s="5">
        <v>151000</v>
      </c>
      <c r="F37" s="5">
        <v>0</v>
      </c>
      <c r="G37" s="11" t="e">
        <f t="shared" si="4"/>
        <v>#DIV/0!</v>
      </c>
      <c r="H37" s="11">
        <f t="shared" si="5"/>
        <v>0</v>
      </c>
    </row>
    <row r="38" spans="1:8" ht="30" x14ac:dyDescent="0.25">
      <c r="A38" s="3">
        <v>3224</v>
      </c>
      <c r="B38" s="1" t="s">
        <v>32</v>
      </c>
      <c r="C38" s="5">
        <v>0</v>
      </c>
      <c r="D38" s="5">
        <v>18000</v>
      </c>
      <c r="E38" s="5">
        <v>18000</v>
      </c>
      <c r="F38" s="5">
        <v>0</v>
      </c>
      <c r="G38" s="11" t="e">
        <f t="shared" si="4"/>
        <v>#DIV/0!</v>
      </c>
      <c r="H38" s="11">
        <f t="shared" si="5"/>
        <v>0</v>
      </c>
    </row>
    <row r="39" spans="1:8" x14ac:dyDescent="0.25">
      <c r="A39" s="3">
        <v>3225</v>
      </c>
      <c r="B39" s="1" t="s">
        <v>48</v>
      </c>
      <c r="C39" s="5">
        <v>0</v>
      </c>
      <c r="D39" s="5">
        <v>7000</v>
      </c>
      <c r="E39" s="5">
        <v>7000</v>
      </c>
      <c r="F39" s="5"/>
      <c r="G39" s="11" t="e">
        <f t="shared" si="4"/>
        <v>#DIV/0!</v>
      </c>
      <c r="H39" s="11">
        <f t="shared" si="5"/>
        <v>0</v>
      </c>
    </row>
    <row r="40" spans="1:8" s="9" customFormat="1" x14ac:dyDescent="0.25">
      <c r="A40" s="6">
        <v>323</v>
      </c>
      <c r="B40" s="7" t="s">
        <v>33</v>
      </c>
      <c r="C40" s="8">
        <f>+C41+C42+C43+C44+C45+C46+C47+C48</f>
        <v>0</v>
      </c>
      <c r="D40" s="8">
        <f>+D41+D42+D43+D44+D45+D46+D47+D48</f>
        <v>1322500</v>
      </c>
      <c r="E40" s="8">
        <f t="shared" ref="E40:F40" si="11">+E41+E42+E43+E44+E45+E46+E47+E48</f>
        <v>1324000</v>
      </c>
      <c r="F40" s="8">
        <f t="shared" si="11"/>
        <v>0</v>
      </c>
      <c r="G40" s="10" t="e">
        <f t="shared" si="4"/>
        <v>#DIV/0!</v>
      </c>
      <c r="H40" s="10">
        <f t="shared" si="5"/>
        <v>0</v>
      </c>
    </row>
    <row r="41" spans="1:8" x14ac:dyDescent="0.25">
      <c r="A41" s="3">
        <v>3231</v>
      </c>
      <c r="B41" s="1" t="s">
        <v>34</v>
      </c>
      <c r="C41" s="5"/>
      <c r="D41" s="5">
        <v>62000</v>
      </c>
      <c r="E41" s="5">
        <v>62000</v>
      </c>
      <c r="F41" s="5"/>
      <c r="G41" s="11" t="e">
        <f t="shared" si="4"/>
        <v>#DIV/0!</v>
      </c>
      <c r="H41" s="11">
        <f t="shared" si="5"/>
        <v>0</v>
      </c>
    </row>
    <row r="42" spans="1:8" ht="30" x14ac:dyDescent="0.25">
      <c r="A42" s="3">
        <v>3232</v>
      </c>
      <c r="B42" s="1" t="s">
        <v>49</v>
      </c>
      <c r="C42" s="5"/>
      <c r="D42" s="5">
        <v>85000</v>
      </c>
      <c r="E42" s="5">
        <v>55000</v>
      </c>
      <c r="F42" s="5"/>
      <c r="G42" s="11" t="e">
        <f t="shared" si="4"/>
        <v>#DIV/0!</v>
      </c>
      <c r="H42" s="11">
        <f t="shared" si="5"/>
        <v>0</v>
      </c>
    </row>
    <row r="43" spans="1:8" x14ac:dyDescent="0.25">
      <c r="A43" s="3">
        <v>3233</v>
      </c>
      <c r="B43" s="1" t="s">
        <v>50</v>
      </c>
      <c r="C43" s="5"/>
      <c r="D43" s="5">
        <v>9500</v>
      </c>
      <c r="E43" s="5">
        <v>9500</v>
      </c>
      <c r="F43" s="5"/>
      <c r="G43" s="11" t="e">
        <f t="shared" si="4"/>
        <v>#DIV/0!</v>
      </c>
      <c r="H43" s="11">
        <f t="shared" si="5"/>
        <v>0</v>
      </c>
    </row>
    <row r="44" spans="1:8" x14ac:dyDescent="0.25">
      <c r="A44" s="3">
        <v>3234</v>
      </c>
      <c r="B44" s="1" t="s">
        <v>35</v>
      </c>
      <c r="C44" s="5"/>
      <c r="D44" s="5">
        <v>60000</v>
      </c>
      <c r="E44" s="5">
        <v>61500</v>
      </c>
      <c r="F44" s="5"/>
      <c r="G44" s="11" t="e">
        <f t="shared" si="4"/>
        <v>#DIV/0!</v>
      </c>
      <c r="H44" s="11">
        <f t="shared" si="5"/>
        <v>0</v>
      </c>
    </row>
    <row r="45" spans="1:8" x14ac:dyDescent="0.25">
      <c r="A45" s="3">
        <v>3235</v>
      </c>
      <c r="B45" s="1" t="s">
        <v>51</v>
      </c>
      <c r="C45" s="5"/>
      <c r="D45" s="5">
        <v>15000</v>
      </c>
      <c r="E45" s="5">
        <v>25000</v>
      </c>
      <c r="F45" s="5"/>
      <c r="G45" s="11" t="e">
        <f t="shared" si="4"/>
        <v>#DIV/0!</v>
      </c>
      <c r="H45" s="11">
        <f t="shared" si="5"/>
        <v>0</v>
      </c>
    </row>
    <row r="46" spans="1:8" x14ac:dyDescent="0.25">
      <c r="A46" s="3">
        <v>3237</v>
      </c>
      <c r="B46" s="1" t="s">
        <v>52</v>
      </c>
      <c r="C46" s="5"/>
      <c r="D46" s="5">
        <v>120000</v>
      </c>
      <c r="E46" s="5">
        <v>140000</v>
      </c>
      <c r="F46" s="5"/>
      <c r="G46" s="11" t="e">
        <f t="shared" si="4"/>
        <v>#DIV/0!</v>
      </c>
      <c r="H46" s="11">
        <f t="shared" si="5"/>
        <v>0</v>
      </c>
    </row>
    <row r="47" spans="1:8" x14ac:dyDescent="0.25">
      <c r="A47" s="3">
        <v>3238</v>
      </c>
      <c r="B47" s="1" t="s">
        <v>36</v>
      </c>
      <c r="C47" s="5"/>
      <c r="D47" s="5">
        <v>71000</v>
      </c>
      <c r="E47" s="5">
        <v>71000</v>
      </c>
      <c r="F47" s="5"/>
      <c r="G47" s="11" t="e">
        <f t="shared" si="4"/>
        <v>#DIV/0!</v>
      </c>
      <c r="H47" s="11">
        <f t="shared" si="5"/>
        <v>0</v>
      </c>
    </row>
    <row r="48" spans="1:8" x14ac:dyDescent="0.25">
      <c r="A48" s="3">
        <v>3239</v>
      </c>
      <c r="B48" s="1" t="s">
        <v>37</v>
      </c>
      <c r="C48" s="5"/>
      <c r="D48" s="5">
        <v>900000</v>
      </c>
      <c r="E48" s="5">
        <v>900000</v>
      </c>
      <c r="F48" s="5"/>
      <c r="G48" s="11" t="e">
        <f t="shared" si="4"/>
        <v>#DIV/0!</v>
      </c>
      <c r="H48" s="11">
        <f t="shared" si="5"/>
        <v>0</v>
      </c>
    </row>
    <row r="49" spans="1:8" s="9" customFormat="1" ht="30" x14ac:dyDescent="0.25">
      <c r="A49" s="6">
        <v>324</v>
      </c>
      <c r="B49" s="7" t="s">
        <v>38</v>
      </c>
      <c r="C49" s="8">
        <f>+C50</f>
        <v>0</v>
      </c>
      <c r="D49" s="8">
        <f>+D50</f>
        <v>0</v>
      </c>
      <c r="E49" s="8">
        <f t="shared" ref="E49:F49" si="12">+E50</f>
        <v>0</v>
      </c>
      <c r="F49" s="8">
        <f t="shared" si="12"/>
        <v>0</v>
      </c>
      <c r="G49" s="10" t="e">
        <f t="shared" si="4"/>
        <v>#DIV/0!</v>
      </c>
      <c r="H49" s="10" t="e">
        <f t="shared" si="5"/>
        <v>#DIV/0!</v>
      </c>
    </row>
    <row r="50" spans="1:8" ht="30" x14ac:dyDescent="0.25">
      <c r="A50" s="3">
        <v>3241</v>
      </c>
      <c r="B50" s="13" t="s">
        <v>38</v>
      </c>
      <c r="C50" s="5">
        <v>0</v>
      </c>
      <c r="D50" s="5">
        <v>0</v>
      </c>
      <c r="E50" s="5">
        <v>0</v>
      </c>
      <c r="F50" s="5"/>
      <c r="G50" s="11" t="e">
        <f t="shared" si="4"/>
        <v>#DIV/0!</v>
      </c>
      <c r="H50" s="11" t="e">
        <f t="shared" si="5"/>
        <v>#DIV/0!</v>
      </c>
    </row>
    <row r="51" spans="1:8" s="9" customFormat="1" ht="30" x14ac:dyDescent="0.25">
      <c r="A51" s="6">
        <v>329</v>
      </c>
      <c r="B51" s="7" t="s">
        <v>39</v>
      </c>
      <c r="C51" s="8">
        <f>+C52+C53+C54+C55+C56+C57</f>
        <v>0</v>
      </c>
      <c r="D51" s="8">
        <f t="shared" ref="D51:F51" si="13">+D52+D53+D54+D55+D56+D57</f>
        <v>61000</v>
      </c>
      <c r="E51" s="8">
        <f>+E52+E53+E54+E55+E56+E57</f>
        <v>58900</v>
      </c>
      <c r="F51" s="8">
        <f t="shared" si="13"/>
        <v>0</v>
      </c>
      <c r="G51" s="10" t="e">
        <f t="shared" si="4"/>
        <v>#DIV/0!</v>
      </c>
      <c r="H51" s="10">
        <f t="shared" si="5"/>
        <v>0</v>
      </c>
    </row>
    <row r="52" spans="1:8" ht="30" x14ac:dyDescent="0.25">
      <c r="A52" s="3">
        <v>3291</v>
      </c>
      <c r="B52" s="1" t="s">
        <v>43</v>
      </c>
      <c r="C52" s="5"/>
      <c r="D52" s="5">
        <v>0</v>
      </c>
      <c r="E52" s="5">
        <v>0</v>
      </c>
      <c r="F52" s="5"/>
      <c r="G52" s="11" t="e">
        <f t="shared" si="4"/>
        <v>#DIV/0!</v>
      </c>
      <c r="H52" s="11" t="e">
        <f t="shared" si="5"/>
        <v>#DIV/0!</v>
      </c>
    </row>
    <row r="53" spans="1:8" x14ac:dyDescent="0.25">
      <c r="A53" s="3">
        <v>3292</v>
      </c>
      <c r="B53" s="1" t="s">
        <v>53</v>
      </c>
      <c r="C53" s="5"/>
      <c r="D53" s="5">
        <v>42000</v>
      </c>
      <c r="E53" s="5">
        <v>42000</v>
      </c>
      <c r="F53" s="5"/>
      <c r="G53" s="11" t="e">
        <f t="shared" si="4"/>
        <v>#DIV/0!</v>
      </c>
      <c r="H53" s="11">
        <f t="shared" si="5"/>
        <v>0</v>
      </c>
    </row>
    <row r="54" spans="1:8" x14ac:dyDescent="0.25">
      <c r="A54" s="3">
        <v>3293</v>
      </c>
      <c r="B54" s="1" t="s">
        <v>40</v>
      </c>
      <c r="C54" s="5"/>
      <c r="D54" s="5">
        <v>0</v>
      </c>
      <c r="E54" s="5">
        <v>0</v>
      </c>
      <c r="F54" s="5"/>
      <c r="G54" s="11" t="e">
        <f t="shared" si="4"/>
        <v>#DIV/0!</v>
      </c>
      <c r="H54" s="11" t="e">
        <f t="shared" si="5"/>
        <v>#DIV/0!</v>
      </c>
    </row>
    <row r="55" spans="1:8" x14ac:dyDescent="0.25">
      <c r="A55" s="3">
        <v>3294</v>
      </c>
      <c r="B55" s="1" t="s">
        <v>54</v>
      </c>
      <c r="C55" s="5"/>
      <c r="D55" s="5">
        <v>5000</v>
      </c>
      <c r="E55" s="5">
        <v>5000</v>
      </c>
      <c r="F55" s="5"/>
      <c r="G55" s="11"/>
      <c r="H55" s="11">
        <f t="shared" si="5"/>
        <v>0</v>
      </c>
    </row>
    <row r="56" spans="1:8" x14ac:dyDescent="0.25">
      <c r="A56" s="3">
        <v>3295</v>
      </c>
      <c r="B56" s="1" t="s">
        <v>41</v>
      </c>
      <c r="C56" s="5"/>
      <c r="D56" s="5">
        <v>10000</v>
      </c>
      <c r="E56" s="5">
        <v>11500</v>
      </c>
      <c r="F56" s="5"/>
      <c r="G56" s="11" t="e">
        <f t="shared" si="4"/>
        <v>#DIV/0!</v>
      </c>
      <c r="H56" s="11">
        <f t="shared" si="5"/>
        <v>0</v>
      </c>
    </row>
    <row r="57" spans="1:8" ht="30" x14ac:dyDescent="0.25">
      <c r="A57" s="3">
        <v>3299</v>
      </c>
      <c r="B57" s="1" t="s">
        <v>42</v>
      </c>
      <c r="C57" s="5"/>
      <c r="D57" s="5">
        <v>4000</v>
      </c>
      <c r="E57" s="5">
        <v>400</v>
      </c>
      <c r="F57" s="5"/>
      <c r="G57" s="11" t="e">
        <f t="shared" si="4"/>
        <v>#DIV/0!</v>
      </c>
      <c r="H57" s="11">
        <f t="shared" si="5"/>
        <v>0</v>
      </c>
    </row>
    <row r="58" spans="1:8" s="9" customFormat="1" x14ac:dyDescent="0.25">
      <c r="A58" s="6">
        <v>34</v>
      </c>
      <c r="B58" s="7" t="s">
        <v>44</v>
      </c>
      <c r="C58" s="8">
        <f>+C59</f>
        <v>0</v>
      </c>
      <c r="D58" s="8">
        <f t="shared" ref="D58:F59" si="14">+D59</f>
        <v>5000</v>
      </c>
      <c r="E58" s="8">
        <f t="shared" si="14"/>
        <v>5600</v>
      </c>
      <c r="F58" s="8">
        <f t="shared" si="14"/>
        <v>0</v>
      </c>
      <c r="G58" s="11" t="e">
        <f t="shared" si="4"/>
        <v>#DIV/0!</v>
      </c>
      <c r="H58" s="11">
        <f t="shared" si="5"/>
        <v>0</v>
      </c>
    </row>
    <row r="59" spans="1:8" s="9" customFormat="1" x14ac:dyDescent="0.25">
      <c r="A59" s="6">
        <v>343</v>
      </c>
      <c r="B59" s="7" t="s">
        <v>45</v>
      </c>
      <c r="C59" s="8">
        <f>+C60</f>
        <v>0</v>
      </c>
      <c r="D59" s="8">
        <f>+D60</f>
        <v>5000</v>
      </c>
      <c r="E59" s="8">
        <f>+E60</f>
        <v>5600</v>
      </c>
      <c r="F59" s="8">
        <f t="shared" si="14"/>
        <v>0</v>
      </c>
      <c r="G59" s="11" t="e">
        <f t="shared" si="4"/>
        <v>#DIV/0!</v>
      </c>
      <c r="H59" s="11">
        <f t="shared" si="5"/>
        <v>0</v>
      </c>
    </row>
    <row r="60" spans="1:8" ht="30" x14ac:dyDescent="0.25">
      <c r="A60" s="3">
        <v>3431</v>
      </c>
      <c r="B60" s="1" t="s">
        <v>46</v>
      </c>
      <c r="C60" s="5"/>
      <c r="D60" s="5">
        <v>5000</v>
      </c>
      <c r="E60" s="5">
        <v>5600</v>
      </c>
      <c r="F60" s="5"/>
      <c r="G60" s="11" t="e">
        <f t="shared" si="4"/>
        <v>#DIV/0!</v>
      </c>
      <c r="H60" s="11">
        <f t="shared" si="5"/>
        <v>0</v>
      </c>
    </row>
    <row r="61" spans="1:8" x14ac:dyDescent="0.25">
      <c r="A61" s="87" t="s">
        <v>47</v>
      </c>
      <c r="B61" s="87"/>
      <c r="C61" s="8">
        <f>+C21+C27+C29+C35+C25+C40+C49+C51+C59</f>
        <v>0</v>
      </c>
      <c r="D61" s="8">
        <f>+D21+D27+D29+D35+D25+D40+D49+D51+D59</f>
        <v>5932204</v>
      </c>
      <c r="E61" s="8">
        <f>+E21+E27+E29+E35+E25+E40+E49+E51+E59</f>
        <v>5983661</v>
      </c>
      <c r="F61" s="8">
        <f t="shared" ref="F61" si="15">+F21+F27+F29+F35+F25+F40+F49+F51+F59</f>
        <v>0</v>
      </c>
      <c r="G61" s="10" t="e">
        <f t="shared" si="4"/>
        <v>#DIV/0!</v>
      </c>
      <c r="H61" s="10">
        <f t="shared" si="5"/>
        <v>0</v>
      </c>
    </row>
    <row r="65" spans="1:8" ht="15.75" x14ac:dyDescent="0.25">
      <c r="A65" s="93" t="s">
        <v>0</v>
      </c>
      <c r="B65" s="93"/>
      <c r="C65" s="93"/>
      <c r="D65" s="93"/>
      <c r="E65" s="93"/>
      <c r="F65" s="93"/>
      <c r="G65" s="93"/>
      <c r="H65" s="93"/>
    </row>
    <row r="66" spans="1:8" ht="15.75" x14ac:dyDescent="0.25">
      <c r="A66" s="93" t="s">
        <v>60</v>
      </c>
      <c r="B66" s="93"/>
      <c r="C66" s="93"/>
      <c r="D66" s="93"/>
      <c r="E66" s="93"/>
      <c r="F66" s="93"/>
      <c r="G66" s="93"/>
      <c r="H66" s="93"/>
    </row>
    <row r="68" spans="1:8" ht="28.5" customHeight="1" x14ac:dyDescent="0.25">
      <c r="A68" s="3"/>
      <c r="B68" s="18" t="s">
        <v>61</v>
      </c>
      <c r="C68" s="18" t="s">
        <v>4</v>
      </c>
      <c r="D68" s="18" t="s">
        <v>59</v>
      </c>
      <c r="E68" s="18" t="s">
        <v>62</v>
      </c>
      <c r="F68" s="18" t="s">
        <v>63</v>
      </c>
    </row>
    <row r="69" spans="1:8" x14ac:dyDescent="0.25">
      <c r="A69" s="3" t="s">
        <v>7</v>
      </c>
      <c r="B69" s="3" t="s">
        <v>64</v>
      </c>
      <c r="C69" s="3"/>
      <c r="D69" s="3"/>
      <c r="E69" s="3"/>
      <c r="F69" s="3"/>
    </row>
    <row r="70" spans="1:8" x14ac:dyDescent="0.25">
      <c r="A70" s="3"/>
      <c r="B70" s="3" t="s">
        <v>65</v>
      </c>
      <c r="C70" s="3"/>
      <c r="D70" s="3"/>
      <c r="E70" s="3"/>
      <c r="F70" s="3"/>
    </row>
    <row r="71" spans="1:8" x14ac:dyDescent="0.25">
      <c r="A71" s="3"/>
      <c r="B71" s="3" t="s">
        <v>66</v>
      </c>
      <c r="C71" s="3"/>
      <c r="D71" s="3"/>
      <c r="E71" s="3"/>
      <c r="F71" s="3"/>
    </row>
    <row r="72" spans="1:8" x14ac:dyDescent="0.25">
      <c r="A72" s="3"/>
      <c r="B72" s="3" t="s">
        <v>67</v>
      </c>
      <c r="C72" s="3"/>
      <c r="D72" s="3"/>
      <c r="E72" s="3"/>
      <c r="F72" s="3"/>
    </row>
    <row r="73" spans="1:8" x14ac:dyDescent="0.25">
      <c r="A73" s="3"/>
      <c r="B73" s="3"/>
      <c r="C73" s="3"/>
      <c r="D73" s="3"/>
      <c r="E73" s="3"/>
      <c r="F73" s="3"/>
    </row>
    <row r="74" spans="1:8" x14ac:dyDescent="0.25">
      <c r="A74" s="3" t="s">
        <v>8</v>
      </c>
      <c r="B74" s="3" t="s">
        <v>68</v>
      </c>
      <c r="C74" s="3"/>
      <c r="D74" s="3"/>
      <c r="E74" s="3"/>
      <c r="F74" s="3"/>
    </row>
    <row r="75" spans="1:8" x14ac:dyDescent="0.25">
      <c r="A75" s="3"/>
      <c r="B75" s="3" t="s">
        <v>65</v>
      </c>
      <c r="C75" s="3"/>
      <c r="D75" s="3"/>
      <c r="E75" s="3"/>
      <c r="F75" s="3"/>
    </row>
    <row r="76" spans="1:8" x14ac:dyDescent="0.25">
      <c r="A76" s="3"/>
      <c r="B76" s="3" t="s">
        <v>66</v>
      </c>
      <c r="C76" s="3"/>
      <c r="D76" s="3"/>
      <c r="E76" s="3"/>
      <c r="F76" s="3"/>
    </row>
    <row r="77" spans="1:8" x14ac:dyDescent="0.25">
      <c r="A77" s="3"/>
      <c r="B77" s="3" t="s">
        <v>69</v>
      </c>
      <c r="C77" s="3"/>
      <c r="D77" s="3"/>
      <c r="E77" s="3"/>
      <c r="F77" s="3"/>
    </row>
    <row r="78" spans="1:8" x14ac:dyDescent="0.25">
      <c r="A78" s="3"/>
      <c r="B78" s="3"/>
      <c r="C78" s="3"/>
      <c r="D78" s="3"/>
      <c r="E78" s="3"/>
      <c r="F78" s="3"/>
    </row>
    <row r="79" spans="1:8" x14ac:dyDescent="0.25">
      <c r="A79" s="3" t="s">
        <v>9</v>
      </c>
      <c r="B79" s="3" t="s">
        <v>70</v>
      </c>
      <c r="C79" s="3"/>
      <c r="D79" s="3"/>
      <c r="E79" s="3"/>
      <c r="F79" s="3"/>
    </row>
    <row r="80" spans="1:8" x14ac:dyDescent="0.25">
      <c r="A80" s="3"/>
      <c r="B80" s="3" t="s">
        <v>71</v>
      </c>
      <c r="C80" s="3"/>
      <c r="D80" s="3"/>
      <c r="E80" s="3"/>
      <c r="F80" s="3"/>
    </row>
    <row r="81" spans="1:6" x14ac:dyDescent="0.25">
      <c r="A81" s="3"/>
      <c r="B81" s="3" t="s">
        <v>66</v>
      </c>
      <c r="C81" s="3"/>
      <c r="D81" s="3"/>
      <c r="E81" s="3"/>
      <c r="F81" s="3"/>
    </row>
    <row r="82" spans="1:6" x14ac:dyDescent="0.25">
      <c r="A82" s="3"/>
      <c r="B82" s="3" t="s">
        <v>67</v>
      </c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 t="s">
        <v>11</v>
      </c>
      <c r="B84" s="3" t="s">
        <v>72</v>
      </c>
      <c r="C84" s="3"/>
      <c r="D84" s="3"/>
      <c r="E84" s="3"/>
      <c r="F84" s="3"/>
    </row>
    <row r="85" spans="1:6" x14ac:dyDescent="0.25">
      <c r="A85" s="3"/>
      <c r="B85" s="3" t="s">
        <v>65</v>
      </c>
      <c r="C85" s="3"/>
      <c r="D85" s="3"/>
      <c r="E85" s="3"/>
      <c r="F85" s="3"/>
    </row>
    <row r="86" spans="1:6" x14ac:dyDescent="0.25">
      <c r="A86" s="3"/>
      <c r="B86" s="3" t="s">
        <v>66</v>
      </c>
      <c r="C86" s="3"/>
      <c r="D86" s="3"/>
      <c r="E86" s="3"/>
      <c r="F86" s="3"/>
    </row>
    <row r="87" spans="1:6" x14ac:dyDescent="0.25">
      <c r="A87" s="3"/>
      <c r="B87" s="3" t="s">
        <v>67</v>
      </c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 t="s">
        <v>73</v>
      </c>
      <c r="C89" s="3"/>
      <c r="D89" s="3"/>
      <c r="E89" s="3"/>
      <c r="F89" s="3"/>
    </row>
    <row r="90" spans="1:6" x14ac:dyDescent="0.25">
      <c r="A90" s="3"/>
      <c r="B90" s="3" t="s">
        <v>74</v>
      </c>
      <c r="C90" s="3"/>
      <c r="D90" s="3"/>
      <c r="E90" s="3"/>
      <c r="F90" s="3"/>
    </row>
    <row r="91" spans="1:6" x14ac:dyDescent="0.25">
      <c r="A91" s="3"/>
      <c r="B91" s="3" t="s">
        <v>76</v>
      </c>
      <c r="C91" s="3"/>
      <c r="D91" s="3"/>
      <c r="E91" s="3"/>
      <c r="F91" s="3"/>
    </row>
    <row r="92" spans="1:6" x14ac:dyDescent="0.25">
      <c r="A92" s="3"/>
      <c r="B92" s="3" t="s">
        <v>73</v>
      </c>
      <c r="C92" s="3"/>
      <c r="D92" s="3"/>
      <c r="E92" s="3"/>
      <c r="F92" s="3"/>
    </row>
    <row r="93" spans="1:6" x14ac:dyDescent="0.25">
      <c r="A93" s="3"/>
      <c r="B93" s="19" t="s">
        <v>74</v>
      </c>
      <c r="C93" s="3"/>
      <c r="D93" s="3"/>
      <c r="E93" s="3"/>
      <c r="F93" s="3"/>
    </row>
    <row r="94" spans="1:6" x14ac:dyDescent="0.25">
      <c r="A94" s="3"/>
      <c r="B94" s="19" t="s">
        <v>75</v>
      </c>
      <c r="C94" s="3"/>
      <c r="D94" s="3"/>
      <c r="E94" s="3"/>
      <c r="F94" s="3"/>
    </row>
  </sheetData>
  <mergeCells count="11">
    <mergeCell ref="A13:B13"/>
    <mergeCell ref="A2:H2"/>
    <mergeCell ref="A3:H3"/>
    <mergeCell ref="A4:H4"/>
    <mergeCell ref="A6:H6"/>
    <mergeCell ref="A9:B9"/>
    <mergeCell ref="A16:H16"/>
    <mergeCell ref="A20:B20"/>
    <mergeCell ref="A61:B61"/>
    <mergeCell ref="A65:H65"/>
    <mergeCell ref="A66:H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Redovni </vt:lpstr>
      <vt:lpstr>Programi</vt:lpstr>
      <vt:lpstr>Fond solidarnosti</vt:lpstr>
      <vt:lpstr>programi 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Dijana Novotny</cp:lastModifiedBy>
  <dcterms:created xsi:type="dcterms:W3CDTF">2022-03-21T12:47:37Z</dcterms:created>
  <dcterms:modified xsi:type="dcterms:W3CDTF">2023-03-16T08:56:39Z</dcterms:modified>
</cp:coreProperties>
</file>